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020" activeTab="0"/>
  </bookViews>
  <sheets>
    <sheet name="Лік НВК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<sst xmlns="http://schemas.openxmlformats.org/spreadsheetml/2006/main" count="101" uniqueCount="101">
  <si>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(найменування бюджетної установи)</t>
  </si>
  <si>
    <t>Всього</t>
  </si>
  <si>
    <t>грн.</t>
  </si>
  <si>
    <t xml:space="preserve">ВИДАТКИ ТА НАДАННЯ КРЕДИТІВ - усього </t>
  </si>
  <si>
    <t>в тому числі :</t>
  </si>
  <si>
    <t xml:space="preserve">КЕКВ  - 2110                                                              </t>
  </si>
  <si>
    <t xml:space="preserve"> "Оплата праці  працівників бюджетних установ", всього</t>
  </si>
  <si>
    <t>посадових окладів</t>
  </si>
  <si>
    <t>надбавка за вислугу років</t>
  </si>
  <si>
    <t>Оздоровчі у розмірі посадового окладу</t>
  </si>
  <si>
    <t xml:space="preserve">КЕКВ  - 2120                                                            </t>
  </si>
  <si>
    <t>"Нарахування на оплату праці"</t>
  </si>
  <si>
    <t xml:space="preserve"> "Нарахування на оплату праці ", всього -</t>
  </si>
  <si>
    <t>доплата за перевірку зошитів</t>
  </si>
  <si>
    <t xml:space="preserve">класне керівництво </t>
  </si>
  <si>
    <t>Щорічна винагорода у розмірі посадового окладу</t>
  </si>
  <si>
    <t xml:space="preserve"> КЕКВ - 2210</t>
  </si>
  <si>
    <t xml:space="preserve">Предмети, матеріали, обладнання та інвентар разом    - </t>
  </si>
  <si>
    <t xml:space="preserve"> КЕКВ - 2240</t>
  </si>
  <si>
    <t xml:space="preserve">Оплата послуг (крім комунальних), всього </t>
  </si>
  <si>
    <t xml:space="preserve">         Керівник                                                                                          Н.С.Макшеєва</t>
  </si>
  <si>
    <t xml:space="preserve">         Головний бухгалтер                                                                      Н.С.Одінцова</t>
  </si>
  <si>
    <t xml:space="preserve"> КЕКВ - 2270</t>
  </si>
  <si>
    <t xml:space="preserve">Оплата комунальних послуг та енергоносіїв, всього </t>
  </si>
  <si>
    <t xml:space="preserve"> КЕКВ - 2273</t>
  </si>
  <si>
    <t xml:space="preserve"> Оплата електроенергії, всього</t>
  </si>
  <si>
    <t xml:space="preserve"> КЕКВ - 2220</t>
  </si>
  <si>
    <t>Медикаменти та перев’язувальні матеріали, всього</t>
  </si>
  <si>
    <t>Дезинфікуючі засоби (дезактин)</t>
  </si>
  <si>
    <t xml:space="preserve"> КЕКВ - 2230</t>
  </si>
  <si>
    <t>Продукти харчування, всього</t>
  </si>
  <si>
    <t xml:space="preserve">Страхування транспортних засобів, водіїв </t>
  </si>
  <si>
    <t>Технічне обслуговування обладнання (котелень)</t>
  </si>
  <si>
    <r>
      <t>За телефонні послуги, послуги Інтернету</t>
    </r>
    <r>
      <rPr>
        <b/>
        <sz val="12"/>
        <rFont val="Times New Roman"/>
        <family val="1"/>
      </rPr>
      <t xml:space="preserve"> </t>
    </r>
  </si>
  <si>
    <t xml:space="preserve">Поточні ремонти автомобілів </t>
  </si>
  <si>
    <t xml:space="preserve">Технічне обслуговування електричного господарства </t>
  </si>
  <si>
    <t>Електровимірювальні роботи</t>
  </si>
  <si>
    <t>Інструменталь - контроль за видачею технічної карти для техогляду автомобілів</t>
  </si>
  <si>
    <t>Дератизація</t>
  </si>
  <si>
    <t xml:space="preserve"> КЕКВ - 2250</t>
  </si>
  <si>
    <t xml:space="preserve">Видатки на відрядження, всього </t>
  </si>
  <si>
    <t xml:space="preserve"> КЕКВ - 2275</t>
  </si>
  <si>
    <t xml:space="preserve"> Оплата інших енергоносіїв, всього</t>
  </si>
  <si>
    <t>КЕКВ-2282</t>
  </si>
  <si>
    <t>Окремі заходи по реалізації державних ( регіональних) програм, не внесені до заходів розвитку</t>
  </si>
  <si>
    <t xml:space="preserve">Видатки на відрядження </t>
  </si>
  <si>
    <t xml:space="preserve">Перевірка трансп. засобів, проходження техогляду автотранспорту </t>
  </si>
  <si>
    <t>Повірка вагів</t>
  </si>
  <si>
    <t xml:space="preserve">Запчастини для автобусів </t>
  </si>
  <si>
    <t xml:space="preserve">КЕКВ  - 2100                                                        </t>
  </si>
  <si>
    <t xml:space="preserve"> "Використання товарів і послуг ",  всього       </t>
  </si>
  <si>
    <t>Авто послуги по погрузці та перевезенню дров</t>
  </si>
  <si>
    <t xml:space="preserve">КЕКВ  -2200                                                              </t>
  </si>
  <si>
    <t>Індексація</t>
  </si>
  <si>
    <t>в т.ч. педпрацівники ДНЗ</t>
  </si>
  <si>
    <t>в т.ч.субвенція педпрацівники ЗНЗ</t>
  </si>
  <si>
    <t>обслуговуючий персонал - всього (18,75 штатних одиниць)</t>
  </si>
  <si>
    <t>Оздоровчі (медсестра)</t>
  </si>
  <si>
    <t>інші доплати (р.14+15+16+17), з них:</t>
  </si>
  <si>
    <t>надбавка за складність, напруженість у роботі 10%</t>
  </si>
  <si>
    <t>Розрахунок видатків до кошторису на 2020 рік</t>
  </si>
  <si>
    <t>посадових окладів(37512,75*12+9920*6-кочегари)</t>
  </si>
  <si>
    <t>надбавка за вислугу років(609,60*12)</t>
  </si>
  <si>
    <t>надбавка за класність 10% (248*12)</t>
  </si>
  <si>
    <t>надбавка за особливі умови праці 10%(172,35*12)</t>
  </si>
  <si>
    <t>доплата за завідування бібліотекою10% (172,35*12)</t>
  </si>
  <si>
    <t>доплата за використання деззасобів10%(1526*12)</t>
  </si>
  <si>
    <t>доплата за шкідливі умови праці 4-8%(381,68*12+793,6*6-кочегари)</t>
  </si>
  <si>
    <t>надбавка за престижність праці (20%-30 %)</t>
  </si>
  <si>
    <t xml:space="preserve">премія </t>
  </si>
  <si>
    <t xml:space="preserve">інші (обслуг.комп.техн.,спортмас.роб., метод.роб. результативність) </t>
  </si>
  <si>
    <t>доплата за роботу у нічний час35%(1202,78*12-сторож, 1278,19*6-кочегари)</t>
  </si>
  <si>
    <t>доведення до рівня мінімальної зарплати(30949,20*12+8972*6-кочегари)</t>
  </si>
  <si>
    <t>адмінперсонал та педпрацівники (25,8 штатних одиниць)</t>
  </si>
  <si>
    <r>
      <t xml:space="preserve">На виплату: </t>
    </r>
    <r>
      <rPr>
        <i/>
        <sz val="13"/>
        <rFont val="Times New Roman"/>
        <family val="1"/>
      </rPr>
      <t>(кількість штатних одиниць згідно тарифікаційних списків та штатних розписів від 01.01.2020 р)- 44,6 шт.од.</t>
    </r>
  </si>
  <si>
    <t xml:space="preserve">Медикаменти </t>
  </si>
  <si>
    <t>Розпиловка дров</t>
  </si>
  <si>
    <t>Гідрохімічне очищення та поточний ремонт лівого криласистеми опалення Лікарського НВК</t>
  </si>
  <si>
    <t>в т.ч. місц. пед.ЗНЗ</t>
  </si>
  <si>
    <t>премія до дня працівників освіти</t>
  </si>
  <si>
    <t>Відкачка нечистот</t>
  </si>
  <si>
    <t>Бланки шкільної документації</t>
  </si>
  <si>
    <t>Господарські товари</t>
  </si>
  <si>
    <t>Оплата навчання операторів котельні, кочегарів 245х4= 980, оплата за навчання керівників та відповідальних з протипожежної безпеки та цивільного захисту - 900</t>
  </si>
  <si>
    <t>Оновлення пакетів "Курс Школа" (інформатизація)</t>
  </si>
  <si>
    <t>0611020 -Надання загальної середньої освіти закладами загальної середньої освіти (у тому числі з дошкільними підрозділами (відділеннями, групами))</t>
  </si>
  <si>
    <r>
      <t xml:space="preserve">Придбання </t>
    </r>
    <r>
      <rPr>
        <b/>
        <sz val="12"/>
        <rFont val="Times New Roman"/>
        <family val="1"/>
      </rPr>
      <t xml:space="preserve">шкільної форми </t>
    </r>
    <r>
      <rPr>
        <sz val="12"/>
        <rFont val="Times New Roman"/>
        <family val="1"/>
      </rPr>
      <t>дітям-сиротам  5 чол. * 3750,00грн. =  18750,00 грн.</t>
    </r>
  </si>
  <si>
    <t xml:space="preserve">Дизпаливо Лікарський НВК, Мрія (норма 0,196л/км, пробіг 22960км =4500л*28=126000,00 грн. </t>
  </si>
  <si>
    <t>Придбання засобів для корекційного розвитку осв.потреби)</t>
  </si>
  <si>
    <t xml:space="preserve">Учнів 1-4 кл.  3640 д/д  * 9,00 грн. </t>
  </si>
  <si>
    <t>НВК  1000 д/д *19,00 грн.</t>
  </si>
  <si>
    <t>Діти з багатодітних сімей учні 1-4 кл. 4400 д/д * 13,50 грн.</t>
  </si>
  <si>
    <t xml:space="preserve">Діти з багатодітних сімей учні 5-11 кл. 880 д/д * 9,00 грн. </t>
  </si>
  <si>
    <t>Діти з багатодітних сімей НВК 100д/д*28,50грн.</t>
  </si>
  <si>
    <t xml:space="preserve">Мало забезпечені, діти-сироти, діти учасників АТО, інклюз. (згідно відповідних документів) учні 1-11 кл. 2730д/д * 18,00грн. </t>
  </si>
  <si>
    <t xml:space="preserve">Мало забезпечені, діти-сироти, діти учасників АТО (згідно відповідних документів) НВК 400 д/д * 38 грн. </t>
  </si>
  <si>
    <r>
      <t>Оплата ел.енергії</t>
    </r>
    <r>
      <rPr>
        <sz val="12"/>
        <rFont val="Times New Roman"/>
        <family val="1"/>
      </rPr>
      <t xml:space="preserve"> 20300 кВт * 3,13308 грн.  = 64845 грн.</t>
    </r>
  </si>
  <si>
    <r>
      <t xml:space="preserve"> Вивіз сміття</t>
    </r>
    <r>
      <rPr>
        <sz val="12"/>
        <rFont val="Times New Roman"/>
        <family val="1"/>
      </rPr>
      <t xml:space="preserve">                                              </t>
    </r>
  </si>
  <si>
    <t xml:space="preserve">Дрова 800грн. х 315,6 ск.м.  = 252500 грн.                                                                       </t>
  </si>
  <si>
    <t>Придбання фарби та буд. Матеріалів</t>
  </si>
  <si>
    <t>Лікарський НВК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</si>
</sst>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color indexed="8"/>
      <name val="Arial"/>
      <family val="2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8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187" fontId="8" fillId="0" borderId="0" xfId="66" applyFont="1" applyFill="1" applyAlignment="1">
      <alignment horizontal="center"/>
    </xf>
    <xf numFmtId="0" fontId="6" fillId="0" borderId="0" xfId="57" applyFont="1" applyFill="1" applyAlignment="1">
      <alignment horizontal="center"/>
      <protection/>
    </xf>
    <xf numFmtId="187" fontId="6" fillId="0" borderId="0" xfId="66" applyFont="1" applyFill="1" applyAlignment="1">
      <alignment horizontal="center"/>
    </xf>
    <xf numFmtId="0" fontId="6" fillId="0" borderId="10" xfId="57" applyFont="1" applyFill="1" applyBorder="1">
      <alignment/>
      <protection/>
    </xf>
    <xf numFmtId="0" fontId="6" fillId="0" borderId="11" xfId="57" applyFont="1" applyFill="1" applyBorder="1" applyAlignment="1">
      <alignment horizontal="left"/>
      <protection/>
    </xf>
    <xf numFmtId="2" fontId="10" fillId="0" borderId="0" xfId="57" applyNumberFormat="1" applyFont="1" applyBorder="1">
      <alignment/>
      <protection/>
    </xf>
    <xf numFmtId="2" fontId="10" fillId="0" borderId="0" xfId="66" applyNumberFormat="1" applyFont="1" applyBorder="1" applyAlignment="1">
      <alignment/>
    </xf>
    <xf numFmtId="0" fontId="11" fillId="33" borderId="10" xfId="57" applyFont="1" applyFill="1" applyBorder="1" applyAlignment="1">
      <alignment horizontal="left" wrapText="1"/>
      <protection/>
    </xf>
    <xf numFmtId="0" fontId="11" fillId="33" borderId="11" xfId="0" applyFont="1" applyFill="1" applyBorder="1" applyAlignment="1">
      <alignment wrapText="1"/>
    </xf>
    <xf numFmtId="0" fontId="11" fillId="33" borderId="11" xfId="57" applyFont="1" applyFill="1" applyBorder="1" applyAlignment="1">
      <alignment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2" fillId="0" borderId="10" xfId="57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left" wrapText="1"/>
      <protection/>
    </xf>
    <xf numFmtId="0" fontId="14" fillId="0" borderId="11" xfId="0" applyFont="1" applyFill="1" applyBorder="1" applyAlignment="1">
      <alignment wrapText="1"/>
    </xf>
    <xf numFmtId="0" fontId="15" fillId="0" borderId="10" xfId="57" applyFont="1" applyBorder="1" applyAlignment="1">
      <alignment vertical="center" wrapText="1"/>
      <protection/>
    </xf>
    <xf numFmtId="0" fontId="13" fillId="0" borderId="10" xfId="57" applyFont="1" applyBorder="1" applyAlignment="1">
      <alignment vertical="center" wrapText="1"/>
      <protection/>
    </xf>
    <xf numFmtId="0" fontId="13" fillId="0" borderId="11" xfId="54" applyFont="1" applyFill="1" applyBorder="1" applyAlignment="1">
      <alignment wrapText="1"/>
      <protection/>
    </xf>
    <xf numFmtId="0" fontId="13" fillId="0" borderId="11" xfId="57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vertical="center" wrapText="1"/>
      <protection/>
    </xf>
    <xf numFmtId="2" fontId="13" fillId="0" borderId="10" xfId="57" applyNumberFormat="1" applyFont="1" applyBorder="1">
      <alignment/>
      <protection/>
    </xf>
    <xf numFmtId="2" fontId="0" fillId="0" borderId="0" xfId="0" applyNumberFormat="1" applyAlignment="1">
      <alignment/>
    </xf>
    <xf numFmtId="187" fontId="4" fillId="0" borderId="0" xfId="66" applyFont="1" applyFill="1" applyAlignment="1">
      <alignment horizontal="right"/>
    </xf>
    <xf numFmtId="0" fontId="10" fillId="0" borderId="10" xfId="57" applyFont="1" applyFill="1" applyBorder="1">
      <alignment/>
      <protection/>
    </xf>
    <xf numFmtId="0" fontId="2" fillId="0" borderId="0" xfId="57">
      <alignment/>
      <protection/>
    </xf>
    <xf numFmtId="2" fontId="11" fillId="33" borderId="10" xfId="57" applyNumberFormat="1" applyFont="1" applyFill="1" applyBorder="1" applyAlignment="1">
      <alignment/>
      <protection/>
    </xf>
    <xf numFmtId="2" fontId="12" fillId="33" borderId="10" xfId="57" applyNumberFormat="1" applyFont="1" applyFill="1" applyBorder="1" applyAlignment="1">
      <alignment/>
      <protection/>
    </xf>
    <xf numFmtId="2" fontId="12" fillId="33" borderId="10" xfId="0" applyNumberFormat="1" applyFont="1" applyFill="1" applyBorder="1" applyAlignment="1">
      <alignment wrapText="1"/>
    </xf>
    <xf numFmtId="2" fontId="13" fillId="0" borderId="10" xfId="57" applyNumberFormat="1" applyFont="1" applyFill="1" applyBorder="1" applyAlignment="1">
      <alignment/>
      <protection/>
    </xf>
    <xf numFmtId="2" fontId="16" fillId="33" borderId="10" xfId="0" applyNumberFormat="1" applyFont="1" applyFill="1" applyBorder="1" applyAlignment="1">
      <alignment wrapText="1"/>
    </xf>
    <xf numFmtId="0" fontId="2" fillId="0" borderId="0" xfId="57" applyFill="1">
      <alignment/>
      <protection/>
    </xf>
    <xf numFmtId="0" fontId="11" fillId="0" borderId="11" xfId="0" applyFont="1" applyFill="1" applyBorder="1" applyAlignment="1">
      <alignment horizontal="center" vertical="top" wrapText="1"/>
    </xf>
    <xf numFmtId="0" fontId="17" fillId="33" borderId="12" xfId="57" applyFont="1" applyFill="1" applyBorder="1" applyAlignment="1">
      <alignment horizontal="left"/>
      <protection/>
    </xf>
    <xf numFmtId="0" fontId="18" fillId="33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2" fontId="13" fillId="0" borderId="10" xfId="57" applyNumberFormat="1" applyFont="1" applyFill="1" applyBorder="1">
      <alignment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wrapText="1"/>
      <protection/>
    </xf>
    <xf numFmtId="2" fontId="10" fillId="0" borderId="10" xfId="57" applyNumberFormat="1" applyFont="1" applyFill="1" applyBorder="1">
      <alignment/>
      <protection/>
    </xf>
    <xf numFmtId="0" fontId="18" fillId="33" borderId="10" xfId="0" applyFont="1" applyFill="1" applyBorder="1" applyAlignment="1">
      <alignment horizontal="left" wrapText="1"/>
    </xf>
    <xf numFmtId="2" fontId="17" fillId="0" borderId="10" xfId="57" applyNumberFormat="1" applyFont="1" applyFill="1" applyBorder="1" applyAlignment="1">
      <alignment horizontal="left"/>
      <protection/>
    </xf>
    <xf numFmtId="2" fontId="5" fillId="0" borderId="10" xfId="57" applyNumberFormat="1" applyFont="1" applyFill="1" applyBorder="1">
      <alignment/>
      <protection/>
    </xf>
    <xf numFmtId="2" fontId="22" fillId="0" borderId="10" xfId="57" applyNumberFormat="1" applyFont="1" applyFill="1" applyBorder="1">
      <alignment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justify"/>
    </xf>
    <xf numFmtId="2" fontId="13" fillId="0" borderId="11" xfId="57" applyNumberFormat="1" applyFont="1" applyFill="1" applyBorder="1">
      <alignment/>
      <protection/>
    </xf>
    <xf numFmtId="2" fontId="10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 shrinkToFit="1"/>
    </xf>
    <xf numFmtId="2" fontId="5" fillId="0" borderId="10" xfId="53" applyNumberFormat="1" applyFont="1" applyFill="1" applyBorder="1" applyAlignment="1">
      <alignment/>
      <protection/>
    </xf>
    <xf numFmtId="0" fontId="5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10" fillId="0" borderId="11" xfId="57" applyFont="1" applyFill="1" applyBorder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/>
    </xf>
    <xf numFmtId="0" fontId="17" fillId="33" borderId="10" xfId="0" applyFont="1" applyFill="1" applyBorder="1" applyAlignment="1">
      <alignment horizontal="left" wrapText="1"/>
    </xf>
    <xf numFmtId="0" fontId="11" fillId="33" borderId="10" xfId="57" applyFont="1" applyFill="1" applyBorder="1" applyAlignment="1">
      <alignment horizontal="left" vertical="top" wrapText="1"/>
      <protection/>
    </xf>
    <xf numFmtId="49" fontId="5" fillId="0" borderId="10" xfId="57" applyNumberFormat="1" applyFont="1" applyFill="1" applyBorder="1">
      <alignment/>
      <protection/>
    </xf>
    <xf numFmtId="49" fontId="21" fillId="0" borderId="10" xfId="0" applyNumberFormat="1" applyFont="1" applyFill="1" applyBorder="1" applyAlignment="1">
      <alignment horizontal="justify"/>
    </xf>
    <xf numFmtId="194" fontId="0" fillId="0" borderId="0" xfId="0" applyNumberFormat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47" fillId="0" borderId="0" xfId="0" applyFont="1" applyAlignment="1">
      <alignment/>
    </xf>
    <xf numFmtId="194" fontId="47" fillId="0" borderId="0" xfId="0" applyNumberFormat="1" applyFont="1" applyAlignment="1">
      <alignment/>
    </xf>
    <xf numFmtId="0" fontId="56" fillId="0" borderId="10" xfId="0" applyFont="1" applyBorder="1" applyAlignment="1">
      <alignment vertical="top" wrapText="1"/>
    </xf>
    <xf numFmtId="2" fontId="17" fillId="34" borderId="10" xfId="57" applyNumberFormat="1" applyFont="1" applyFill="1" applyBorder="1" applyAlignment="1">
      <alignment horizontal="left"/>
      <protection/>
    </xf>
    <xf numFmtId="2" fontId="18" fillId="34" borderId="10" xfId="0" applyNumberFormat="1" applyFont="1" applyFill="1" applyBorder="1" applyAlignment="1">
      <alignment horizontal="left" wrapText="1"/>
    </xf>
    <xf numFmtId="2" fontId="11" fillId="34" borderId="10" xfId="57" applyNumberFormat="1" applyFont="1" applyFill="1" applyBorder="1" applyAlignment="1">
      <alignment horizontal="left"/>
      <protection/>
    </xf>
    <xf numFmtId="2" fontId="11" fillId="34" borderId="10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 wrapText="1"/>
    </xf>
    <xf numFmtId="2" fontId="12" fillId="34" borderId="10" xfId="57" applyNumberFormat="1" applyFont="1" applyFill="1" applyBorder="1" applyAlignment="1">
      <alignment vertical="top"/>
      <protection/>
    </xf>
    <xf numFmtId="0" fontId="20" fillId="34" borderId="10" xfId="0" applyFont="1" applyFill="1" applyBorder="1" applyAlignment="1">
      <alignment horizontal="left" vertical="top" wrapText="1" shrinkToFit="1"/>
    </xf>
    <xf numFmtId="3" fontId="3" fillId="33" borderId="10" xfId="66" applyNumberFormat="1" applyFont="1" applyFill="1" applyBorder="1" applyAlignment="1">
      <alignment/>
    </xf>
    <xf numFmtId="3" fontId="16" fillId="33" borderId="10" xfId="66" applyNumberFormat="1" applyFont="1" applyFill="1" applyBorder="1" applyAlignment="1">
      <alignment wrapText="1"/>
    </xf>
    <xf numFmtId="3" fontId="19" fillId="33" borderId="12" xfId="66" applyNumberFormat="1" applyFont="1" applyFill="1" applyBorder="1" applyAlignment="1">
      <alignment horizontal="right"/>
    </xf>
    <xf numFmtId="3" fontId="10" fillId="0" borderId="10" xfId="66" applyNumberFormat="1" applyFont="1" applyFill="1" applyBorder="1" applyAlignment="1">
      <alignment/>
    </xf>
    <xf numFmtId="3" fontId="3" fillId="0" borderId="10" xfId="66" applyNumberFormat="1" applyFont="1" applyBorder="1" applyAlignment="1">
      <alignment horizontal="right"/>
    </xf>
    <xf numFmtId="3" fontId="10" fillId="0" borderId="10" xfId="66" applyNumberFormat="1" applyFont="1" applyFill="1" applyBorder="1" applyAlignment="1">
      <alignment horizontal="right"/>
    </xf>
    <xf numFmtId="3" fontId="19" fillId="33" borderId="10" xfId="66" applyNumberFormat="1" applyFont="1" applyFill="1" applyBorder="1" applyAlignment="1">
      <alignment horizontal="right"/>
    </xf>
    <xf numFmtId="3" fontId="10" fillId="0" borderId="10" xfId="57" applyNumberFormat="1" applyFont="1" applyFill="1" applyBorder="1">
      <alignment/>
      <protection/>
    </xf>
    <xf numFmtId="3" fontId="10" fillId="0" borderId="10" xfId="53" applyNumberFormat="1" applyFont="1" applyBorder="1" applyAlignment="1">
      <alignment/>
      <protection/>
    </xf>
    <xf numFmtId="3" fontId="3" fillId="33" borderId="10" xfId="66" applyNumberFormat="1" applyFont="1" applyFill="1" applyBorder="1" applyAlignment="1">
      <alignment wrapText="1"/>
    </xf>
    <xf numFmtId="3" fontId="19" fillId="33" borderId="10" xfId="66" applyNumberFormat="1" applyFont="1" applyFill="1" applyBorder="1" applyAlignment="1">
      <alignment/>
    </xf>
    <xf numFmtId="3" fontId="10" fillId="0" borderId="10" xfId="66" applyNumberFormat="1" applyFont="1" applyFill="1" applyBorder="1" applyAlignment="1">
      <alignment/>
    </xf>
    <xf numFmtId="3" fontId="19" fillId="0" borderId="10" xfId="66" applyNumberFormat="1" applyFont="1" applyFill="1" applyBorder="1" applyAlignment="1">
      <alignment horizontal="right"/>
    </xf>
    <xf numFmtId="3" fontId="57" fillId="34" borderId="10" xfId="0" applyNumberFormat="1" applyFont="1" applyFill="1" applyBorder="1" applyAlignment="1">
      <alignment/>
    </xf>
    <xf numFmtId="3" fontId="3" fillId="0" borderId="10" xfId="66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4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15" xfId="0" applyNumberFormat="1" applyFont="1" applyFill="1" applyBorder="1" applyAlignment="1">
      <alignment/>
    </xf>
    <xf numFmtId="3" fontId="57" fillId="0" borderId="16" xfId="0" applyNumberFormat="1" applyFont="1" applyBorder="1" applyAlignment="1">
      <alignment/>
    </xf>
    <xf numFmtId="3" fontId="58" fillId="0" borderId="10" xfId="0" applyNumberFormat="1" applyFont="1" applyBorder="1" applyAlignment="1">
      <alignment vertical="top" wrapText="1"/>
    </xf>
    <xf numFmtId="3" fontId="3" fillId="34" borderId="10" xfId="66" applyNumberFormat="1" applyFont="1" applyFill="1" applyBorder="1" applyAlignment="1">
      <alignment horizontal="right"/>
    </xf>
    <xf numFmtId="3" fontId="19" fillId="34" borderId="10" xfId="66" applyNumberFormat="1" applyFont="1" applyFill="1" applyBorder="1" applyAlignment="1">
      <alignment/>
    </xf>
    <xf numFmtId="2" fontId="5" fillId="35" borderId="10" xfId="53" applyNumberFormat="1" applyFont="1" applyFill="1" applyBorder="1" applyAlignment="1">
      <alignment/>
      <protection/>
    </xf>
    <xf numFmtId="0" fontId="8" fillId="0" borderId="0" xfId="56" applyFont="1" applyFill="1" applyAlignment="1">
      <alignment horizontal="center"/>
      <protection/>
    </xf>
    <xf numFmtId="0" fontId="9" fillId="0" borderId="17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horizontal="left" wrapText="1"/>
    </xf>
    <xf numFmtId="2" fontId="3" fillId="0" borderId="0" xfId="55" applyNumberFormat="1" applyFont="1" applyFill="1" applyAlignment="1">
      <alignment horizontal="left" wrapText="1"/>
      <protection/>
    </xf>
    <xf numFmtId="0" fontId="3" fillId="0" borderId="0" xfId="57" applyFont="1" applyAlignment="1">
      <alignment horizontal="left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Dod5kochtor" xfId="54"/>
    <cellStyle name="Обычный_Dod5kochtor_розрахунки 070201 2013" xfId="55"/>
    <cellStyle name="Обычный_Розрахунки  070808 2013" xfId="56"/>
    <cellStyle name="Обычный_розрахунки 070201 201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розрахунки 070201 201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4.8515625" style="0" customWidth="1"/>
    <col min="2" max="2" width="58.28125" style="0" customWidth="1"/>
    <col min="3" max="3" width="17.7109375" style="0" customWidth="1"/>
    <col min="4" max="4" width="15.57421875" style="0" customWidth="1"/>
    <col min="5" max="5" width="18.57421875" style="0" customWidth="1"/>
    <col min="6" max="6" width="10.57421875" style="0" bestFit="1" customWidth="1"/>
    <col min="7" max="7" width="10.57421875" style="0" hidden="1" customWidth="1"/>
    <col min="13" max="14" width="10.57421875" style="0" bestFit="1" customWidth="1"/>
  </cols>
  <sheetData>
    <row r="1" spans="1:3" ht="20.25">
      <c r="A1" s="106" t="s">
        <v>60</v>
      </c>
      <c r="B1" s="106"/>
      <c r="C1" s="106"/>
    </row>
    <row r="2" spans="1:3" ht="58.5" customHeight="1">
      <c r="A2" s="107" t="s">
        <v>85</v>
      </c>
      <c r="B2" s="108"/>
      <c r="C2" s="108"/>
    </row>
    <row r="3" spans="1:3" ht="20.25">
      <c r="A3" s="1"/>
      <c r="B3" s="2" t="s">
        <v>0</v>
      </c>
      <c r="C3" s="3"/>
    </row>
    <row r="4" spans="1:3" ht="18.75">
      <c r="A4" s="4"/>
      <c r="B4" s="4" t="s">
        <v>100</v>
      </c>
      <c r="C4" s="5" t="s">
        <v>1</v>
      </c>
    </row>
    <row r="5" spans="1:3" ht="18.75">
      <c r="A5" s="4"/>
      <c r="B5" s="4"/>
      <c r="C5" s="26" t="s">
        <v>2</v>
      </c>
    </row>
    <row r="6" spans="1:6" ht="45.75">
      <c r="A6" s="6" t="s">
        <v>3</v>
      </c>
      <c r="B6" s="7"/>
      <c r="C6" s="83">
        <f>C7+C39</f>
        <v>5336551</v>
      </c>
      <c r="D6" s="67" t="s">
        <v>54</v>
      </c>
      <c r="E6" s="68" t="s">
        <v>55</v>
      </c>
      <c r="F6" s="68" t="s">
        <v>78</v>
      </c>
    </row>
    <row r="7" spans="1:13" ht="33.75">
      <c r="A7" s="10" t="s">
        <v>49</v>
      </c>
      <c r="B7" s="7"/>
      <c r="C7" s="83">
        <f>C8+C37</f>
        <v>4527883</v>
      </c>
      <c r="D7" s="83">
        <f>D8+D37</f>
        <v>173011</v>
      </c>
      <c r="E7" s="83">
        <f>E8+E37</f>
        <v>3040089</v>
      </c>
      <c r="F7" s="83">
        <f>F8+F37</f>
        <v>81200</v>
      </c>
      <c r="M7" s="25"/>
    </row>
    <row r="8" spans="1:6" ht="33">
      <c r="A8" s="10" t="s">
        <v>5</v>
      </c>
      <c r="B8" s="12" t="s">
        <v>6</v>
      </c>
      <c r="C8" s="79">
        <f>ROUND(C9,0)</f>
        <v>3708872</v>
      </c>
      <c r="D8" s="79">
        <f>ROUND(D9,0)</f>
        <v>141812</v>
      </c>
      <c r="E8" s="92">
        <f>ROUND(E9,0)</f>
        <v>2491876</v>
      </c>
      <c r="F8" s="92">
        <f>ROUND(F9,0)</f>
        <v>66557</v>
      </c>
    </row>
    <row r="9" spans="1:6" ht="50.25">
      <c r="A9" s="13" t="s">
        <v>4</v>
      </c>
      <c r="B9" s="15" t="s">
        <v>74</v>
      </c>
      <c r="C9" s="93">
        <f>C10+C25</f>
        <v>3708872.3899999997</v>
      </c>
      <c r="D9" s="94">
        <f>D10</f>
        <v>141812.05000000002</v>
      </c>
      <c r="E9" s="94">
        <f>E10</f>
        <v>2491876.42</v>
      </c>
      <c r="F9" s="94">
        <f>F23+F24</f>
        <v>66556.66</v>
      </c>
    </row>
    <row r="10" spans="1:13" ht="33">
      <c r="A10" s="14"/>
      <c r="B10" s="19" t="s">
        <v>73</v>
      </c>
      <c r="C10" s="93">
        <f>C11+C12+C13+C19+C20+C23+C24+C18+C22+C21</f>
        <v>2700245.13</v>
      </c>
      <c r="D10" s="94">
        <f>D11+D12+D20+D23+D21+D24</f>
        <v>141812.05000000002</v>
      </c>
      <c r="E10" s="94">
        <f>E11+E12+E13+E19+E20+E23+E24+E18+E22</f>
        <v>2491876.42</v>
      </c>
      <c r="F10" s="94">
        <f>F23+F24</f>
        <v>66556.66</v>
      </c>
      <c r="I10" s="69"/>
      <c r="J10" s="70"/>
      <c r="K10" s="66"/>
      <c r="M10" s="25"/>
    </row>
    <row r="11" spans="1:14" ht="16.5">
      <c r="A11" s="14"/>
      <c r="B11" s="20" t="s">
        <v>7</v>
      </c>
      <c r="C11" s="93">
        <f aca="true" t="shared" si="0" ref="C11:C22">D11+E11</f>
        <v>1626748.5</v>
      </c>
      <c r="D11" s="95">
        <v>95657.09999999999</v>
      </c>
      <c r="E11" s="95">
        <f>127590.95*12</f>
        <v>1531091.4</v>
      </c>
      <c r="F11" s="95"/>
      <c r="G11" s="25"/>
      <c r="I11" s="69"/>
      <c r="J11" s="66"/>
      <c r="N11" s="25"/>
    </row>
    <row r="12" spans="1:14" ht="16.5">
      <c r="A12" s="24"/>
      <c r="B12" s="20" t="s">
        <v>8</v>
      </c>
      <c r="C12" s="93">
        <f t="shared" si="0"/>
        <v>383712.62999999995</v>
      </c>
      <c r="D12" s="95">
        <v>21968.43</v>
      </c>
      <c r="E12" s="95">
        <f>30145.35*12</f>
        <v>361744.19999999995</v>
      </c>
      <c r="F12" s="95"/>
      <c r="G12" s="25"/>
      <c r="I12" s="69"/>
      <c r="J12" s="66"/>
      <c r="N12" s="25"/>
    </row>
    <row r="13" spans="1:14" ht="16.5">
      <c r="A13" s="14"/>
      <c r="B13" s="20" t="s">
        <v>58</v>
      </c>
      <c r="C13" s="93">
        <f t="shared" si="0"/>
        <v>152851.8</v>
      </c>
      <c r="D13" s="95"/>
      <c r="E13" s="95">
        <f>E14+E15+E16+E17</f>
        <v>152851.8</v>
      </c>
      <c r="F13" s="95"/>
      <c r="G13" s="25"/>
      <c r="I13" s="69"/>
      <c r="J13" s="66"/>
      <c r="N13" s="25"/>
    </row>
    <row r="14" spans="1:10" ht="16.5">
      <c r="A14" s="14"/>
      <c r="B14" s="20" t="s">
        <v>13</v>
      </c>
      <c r="C14" s="93">
        <f t="shared" si="0"/>
        <v>57519.119999999995</v>
      </c>
      <c r="D14" s="95"/>
      <c r="E14" s="95">
        <f>(1753.12+2359.86+680.28)*12</f>
        <v>57519.119999999995</v>
      </c>
      <c r="F14" s="95"/>
      <c r="I14" s="69"/>
      <c r="J14" s="66"/>
    </row>
    <row r="15" spans="1:10" ht="16.5">
      <c r="A15" s="14"/>
      <c r="B15" s="20" t="s">
        <v>14</v>
      </c>
      <c r="C15" s="93">
        <f t="shared" si="0"/>
        <v>95332.68000000001</v>
      </c>
      <c r="D15" s="95"/>
      <c r="E15" s="95">
        <f>7944.39*12</f>
        <v>95332.68000000001</v>
      </c>
      <c r="F15" s="95"/>
      <c r="I15" s="69"/>
      <c r="J15" s="66"/>
    </row>
    <row r="16" spans="1:10" ht="16.5" hidden="1">
      <c r="A16" s="14"/>
      <c r="B16" s="20"/>
      <c r="C16" s="93">
        <f t="shared" si="0"/>
        <v>0</v>
      </c>
      <c r="D16" s="95"/>
      <c r="E16" s="95">
        <v>0</v>
      </c>
      <c r="F16" s="95"/>
      <c r="I16" s="69"/>
      <c r="J16" s="66"/>
    </row>
    <row r="17" spans="1:10" ht="16.5" hidden="1">
      <c r="A17" s="14"/>
      <c r="B17" s="20"/>
      <c r="C17" s="93">
        <f t="shared" si="0"/>
        <v>0</v>
      </c>
      <c r="D17" s="95"/>
      <c r="E17" s="95">
        <v>0</v>
      </c>
      <c r="F17" s="95"/>
      <c r="I17" s="69"/>
      <c r="J17" s="66"/>
    </row>
    <row r="18" spans="1:10" ht="33">
      <c r="A18" s="14"/>
      <c r="B18" s="20" t="s">
        <v>70</v>
      </c>
      <c r="C18" s="93">
        <f t="shared" si="0"/>
        <v>69652.20000000001</v>
      </c>
      <c r="D18" s="95"/>
      <c r="E18" s="95">
        <f>5804.35*12</f>
        <v>69652.20000000001</v>
      </c>
      <c r="F18" s="95"/>
      <c r="I18" s="69"/>
      <c r="J18" s="66"/>
    </row>
    <row r="19" spans="1:10" ht="16.5">
      <c r="A19" s="14"/>
      <c r="B19" s="20" t="s">
        <v>53</v>
      </c>
      <c r="C19" s="93">
        <f t="shared" si="0"/>
        <v>0</v>
      </c>
      <c r="D19" s="95"/>
      <c r="E19" s="95"/>
      <c r="F19" s="95"/>
      <c r="I19" s="69"/>
      <c r="J19" s="66"/>
    </row>
    <row r="20" spans="1:10" ht="16.5">
      <c r="A20" s="14"/>
      <c r="B20" s="20" t="s">
        <v>68</v>
      </c>
      <c r="C20" s="93">
        <f t="shared" si="0"/>
        <v>354006.3</v>
      </c>
      <c r="D20" s="95">
        <v>19131.420000000002</v>
      </c>
      <c r="E20" s="95">
        <f>27906.24*12</f>
        <v>334874.88</v>
      </c>
      <c r="F20" s="95"/>
      <c r="G20" s="25"/>
      <c r="I20" s="69"/>
      <c r="J20" s="66"/>
    </row>
    <row r="21" spans="1:10" ht="16.5" hidden="1">
      <c r="A21" s="14"/>
      <c r="B21" s="20" t="s">
        <v>59</v>
      </c>
      <c r="C21" s="93">
        <f t="shared" si="0"/>
        <v>0</v>
      </c>
      <c r="D21" s="95"/>
      <c r="E21" s="95"/>
      <c r="F21" s="95"/>
      <c r="G21" s="25"/>
      <c r="I21" s="69"/>
      <c r="J21" s="66"/>
    </row>
    <row r="22" spans="1:10" ht="16.5">
      <c r="A22" s="14"/>
      <c r="B22" s="20" t="s">
        <v>69</v>
      </c>
      <c r="C22" s="93">
        <f t="shared" si="0"/>
        <v>0</v>
      </c>
      <c r="D22" s="95"/>
      <c r="E22" s="95">
        <v>0</v>
      </c>
      <c r="F22" s="95"/>
      <c r="G22" s="25"/>
      <c r="I22" s="69"/>
      <c r="J22" s="66"/>
    </row>
    <row r="23" spans="1:10" ht="16.5">
      <c r="A23" s="14"/>
      <c r="B23" s="20" t="s">
        <v>9</v>
      </c>
      <c r="C23" s="93">
        <f>D23+E23+F23</f>
        <v>100773.70000000001</v>
      </c>
      <c r="D23" s="95">
        <v>4555.1</v>
      </c>
      <c r="E23" s="95">
        <v>41661.94</v>
      </c>
      <c r="F23" s="95">
        <f>G23-E23</f>
        <v>54556.66</v>
      </c>
      <c r="G23" s="25">
        <v>96218.6</v>
      </c>
      <c r="I23" s="69"/>
      <c r="J23" s="66"/>
    </row>
    <row r="24" spans="1:10" ht="16.5">
      <c r="A24" s="14"/>
      <c r="B24" s="20" t="s">
        <v>15</v>
      </c>
      <c r="C24" s="93">
        <f>D24+E24+F24</f>
        <v>12500</v>
      </c>
      <c r="D24" s="96">
        <v>500</v>
      </c>
      <c r="E24" s="96">
        <v>0</v>
      </c>
      <c r="F24" s="95">
        <v>12000</v>
      </c>
      <c r="I24" s="69"/>
      <c r="J24" s="66"/>
    </row>
    <row r="25" spans="1:10" ht="43.5" customHeight="1">
      <c r="A25" s="14"/>
      <c r="B25" s="19" t="s">
        <v>56</v>
      </c>
      <c r="C25" s="93">
        <f>C26+C27+C28+C29+C30+C31+C32+C33+C34+C36+C35</f>
        <v>1008627.2599999999</v>
      </c>
      <c r="D25" s="97"/>
      <c r="E25" s="97"/>
      <c r="F25" s="98"/>
      <c r="G25" s="25"/>
      <c r="I25" s="69"/>
      <c r="J25" s="66"/>
    </row>
    <row r="26" spans="1:10" ht="16.5">
      <c r="A26" s="24"/>
      <c r="B26" s="20" t="s">
        <v>61</v>
      </c>
      <c r="C26" s="93">
        <f>37512.75*12+9920*6</f>
        <v>509673</v>
      </c>
      <c r="D26" s="99"/>
      <c r="E26" s="99"/>
      <c r="F26" s="98"/>
      <c r="I26" s="69"/>
      <c r="J26" s="66"/>
    </row>
    <row r="27" spans="1:10" ht="33" customHeight="1">
      <c r="A27" s="14"/>
      <c r="B27" s="21" t="s">
        <v>72</v>
      </c>
      <c r="C27" s="93">
        <f>30949.2*12+8972*6</f>
        <v>425222.4</v>
      </c>
      <c r="D27" s="99"/>
      <c r="E27" s="99"/>
      <c r="F27" s="98"/>
      <c r="I27" s="69"/>
      <c r="J27" s="66"/>
    </row>
    <row r="28" spans="1:10" ht="16.5">
      <c r="A28" s="14"/>
      <c r="B28" s="22" t="s">
        <v>62</v>
      </c>
      <c r="C28" s="93">
        <f>609.6*12</f>
        <v>7315.200000000001</v>
      </c>
      <c r="D28" s="99"/>
      <c r="E28" s="99"/>
      <c r="F28" s="98"/>
      <c r="I28" s="69"/>
      <c r="J28" s="66"/>
    </row>
    <row r="29" spans="1:10" ht="16.5">
      <c r="A29" s="14"/>
      <c r="B29" s="22" t="s">
        <v>63</v>
      </c>
      <c r="C29" s="93">
        <f>248*12</f>
        <v>2976</v>
      </c>
      <c r="D29" s="99"/>
      <c r="E29" s="99"/>
      <c r="F29" s="98"/>
      <c r="I29" s="69"/>
      <c r="J29" s="66"/>
    </row>
    <row r="30" spans="1:10" ht="16.5">
      <c r="A30" s="14"/>
      <c r="B30" s="22" t="s">
        <v>64</v>
      </c>
      <c r="C30" s="93">
        <f>172.35*12</f>
        <v>2068.2</v>
      </c>
      <c r="D30" s="99"/>
      <c r="E30" s="99"/>
      <c r="F30" s="98"/>
      <c r="I30" s="69"/>
      <c r="J30" s="66"/>
    </row>
    <row r="31" spans="1:10" ht="16.5">
      <c r="A31" s="14"/>
      <c r="B31" s="22" t="s">
        <v>65</v>
      </c>
      <c r="C31" s="93">
        <f>172.35*12</f>
        <v>2068.2</v>
      </c>
      <c r="D31" s="99"/>
      <c r="E31" s="99"/>
      <c r="F31" s="98"/>
      <c r="I31" s="69"/>
      <c r="J31" s="66"/>
    </row>
    <row r="32" spans="1:10" ht="20.25" customHeight="1">
      <c r="A32" s="14"/>
      <c r="B32" s="22" t="s">
        <v>66</v>
      </c>
      <c r="C32" s="93">
        <f>1526*12</f>
        <v>18312</v>
      </c>
      <c r="D32" s="99"/>
      <c r="E32" s="99"/>
      <c r="F32" s="98"/>
      <c r="I32" s="69"/>
      <c r="J32" s="66"/>
    </row>
    <row r="33" spans="1:10" ht="33">
      <c r="A33" s="14"/>
      <c r="B33" s="23" t="s">
        <v>67</v>
      </c>
      <c r="C33" s="93">
        <f>381.68*12+793.6*6</f>
        <v>9341.76</v>
      </c>
      <c r="D33" s="99"/>
      <c r="E33" s="99"/>
      <c r="F33" s="98"/>
      <c r="I33" s="69"/>
      <c r="J33" s="66"/>
    </row>
    <row r="34" spans="1:10" ht="33">
      <c r="A34" s="13"/>
      <c r="B34" s="22" t="s">
        <v>71</v>
      </c>
      <c r="C34" s="93">
        <v>22102.5</v>
      </c>
      <c r="D34" s="99"/>
      <c r="E34" s="99"/>
      <c r="F34" s="98"/>
      <c r="I34" s="69"/>
      <c r="J34" s="66"/>
    </row>
    <row r="35" spans="1:10" ht="16.5">
      <c r="A35" s="13"/>
      <c r="B35" s="22" t="s">
        <v>57</v>
      </c>
      <c r="C35" s="93">
        <v>3048</v>
      </c>
      <c r="D35" s="99"/>
      <c r="E35" s="99"/>
      <c r="F35" s="98"/>
      <c r="I35" s="69"/>
      <c r="J35" s="66"/>
    </row>
    <row r="36" spans="1:6" ht="18" customHeight="1">
      <c r="A36" s="13"/>
      <c r="B36" s="20" t="s">
        <v>79</v>
      </c>
      <c r="C36" s="93">
        <v>6500</v>
      </c>
      <c r="D36" s="100"/>
      <c r="E36" s="100"/>
      <c r="F36" s="98"/>
    </row>
    <row r="37" spans="1:7" ht="30" customHeight="1">
      <c r="A37" s="16" t="s">
        <v>10</v>
      </c>
      <c r="B37" s="11" t="s">
        <v>12</v>
      </c>
      <c r="C37" s="79">
        <f>ROUND(C38,0)</f>
        <v>819011</v>
      </c>
      <c r="D37" s="101">
        <f>ROUND(D8*0.22,0)</f>
        <v>31199</v>
      </c>
      <c r="E37" s="101">
        <f>ROUND(E8*0.22,0)</f>
        <v>548213</v>
      </c>
      <c r="F37" s="94">
        <f>ROUND(F8*0.22,0)</f>
        <v>14643</v>
      </c>
      <c r="G37" s="25"/>
    </row>
    <row r="38" spans="1:6" ht="16.5">
      <c r="A38" s="17"/>
      <c r="B38" s="18" t="s">
        <v>11</v>
      </c>
      <c r="C38" s="93">
        <f>C9*0.22+1158.72*0.22*12</f>
        <v>819010.9466</v>
      </c>
      <c r="D38" s="98"/>
      <c r="E38" s="98"/>
      <c r="F38" s="98"/>
    </row>
    <row r="39" spans="1:6" ht="19.5" customHeight="1">
      <c r="A39" s="63" t="s">
        <v>52</v>
      </c>
      <c r="B39" s="11" t="s">
        <v>50</v>
      </c>
      <c r="C39" s="80">
        <f>C41+C49+C52+C60+C76+C78+C84</f>
        <v>808668</v>
      </c>
      <c r="D39" s="98"/>
      <c r="E39" s="98"/>
      <c r="F39" s="98"/>
    </row>
    <row r="40" spans="1:6" ht="16.5">
      <c r="A40" s="34"/>
      <c r="B40" s="35"/>
      <c r="C40" s="86"/>
      <c r="D40" s="98"/>
      <c r="E40" s="98"/>
      <c r="F40" s="98"/>
    </row>
    <row r="41" spans="1:6" ht="15.75" customHeight="1">
      <c r="A41" s="36" t="s">
        <v>16</v>
      </c>
      <c r="B41" s="37" t="s">
        <v>17</v>
      </c>
      <c r="C41" s="81">
        <f>C42+C43+C44+C45+C47+C48+C46</f>
        <v>166056</v>
      </c>
      <c r="D41" s="98"/>
      <c r="E41" s="98"/>
      <c r="F41" s="98"/>
    </row>
    <row r="42" spans="1:6" ht="30">
      <c r="A42" s="27"/>
      <c r="B42" s="38" t="s">
        <v>87</v>
      </c>
      <c r="C42" s="86">
        <v>126000</v>
      </c>
      <c r="D42" s="98"/>
      <c r="E42" s="98"/>
      <c r="F42" s="98"/>
    </row>
    <row r="43" spans="1:6" ht="31.5">
      <c r="A43" s="27"/>
      <c r="B43" s="41" t="s">
        <v>86</v>
      </c>
      <c r="C43" s="86">
        <v>18750</v>
      </c>
      <c r="D43" s="98"/>
      <c r="E43" s="98"/>
      <c r="F43" s="98"/>
    </row>
    <row r="44" spans="1:6" ht="15.75">
      <c r="A44" s="27"/>
      <c r="B44" s="60" t="s">
        <v>48</v>
      </c>
      <c r="C44" s="86">
        <v>12500</v>
      </c>
      <c r="D44" s="98"/>
      <c r="E44" s="98"/>
      <c r="F44" s="98"/>
    </row>
    <row r="45" spans="1:6" ht="15.75">
      <c r="A45" s="59"/>
      <c r="B45" s="58" t="s">
        <v>81</v>
      </c>
      <c r="C45" s="102">
        <v>2000</v>
      </c>
      <c r="D45" s="98"/>
      <c r="E45" s="98"/>
      <c r="F45" s="98"/>
    </row>
    <row r="46" spans="1:6" ht="15.75">
      <c r="A46" s="59"/>
      <c r="B46" s="58" t="s">
        <v>99</v>
      </c>
      <c r="C46" s="102">
        <v>2900</v>
      </c>
      <c r="D46" s="98"/>
      <c r="E46" s="98"/>
      <c r="F46" s="98"/>
    </row>
    <row r="47" spans="1:6" ht="15.75">
      <c r="A47" s="59"/>
      <c r="B47" s="58" t="s">
        <v>82</v>
      </c>
      <c r="C47" s="102">
        <v>2000</v>
      </c>
      <c r="D47" s="98"/>
      <c r="E47" s="98"/>
      <c r="F47" s="98"/>
    </row>
    <row r="48" spans="1:6" ht="15.75">
      <c r="A48" s="59"/>
      <c r="B48" s="71" t="s">
        <v>88</v>
      </c>
      <c r="C48" s="102">
        <v>1906</v>
      </c>
      <c r="D48" s="98"/>
      <c r="E48" s="98"/>
      <c r="F48" s="98"/>
    </row>
    <row r="49" spans="1:6" ht="20.25" customHeight="1">
      <c r="A49" s="72" t="s">
        <v>26</v>
      </c>
      <c r="B49" s="62" t="s">
        <v>27</v>
      </c>
      <c r="C49" s="85">
        <f>C50+C51</f>
        <v>2800</v>
      </c>
      <c r="D49" s="98"/>
      <c r="E49" s="98"/>
      <c r="F49" s="98"/>
    </row>
    <row r="50" spans="1:6" ht="15.75">
      <c r="A50" s="44"/>
      <c r="B50" s="65" t="s">
        <v>75</v>
      </c>
      <c r="C50" s="91">
        <v>1400</v>
      </c>
      <c r="D50" s="98"/>
      <c r="E50" s="98"/>
      <c r="F50" s="98"/>
    </row>
    <row r="51" spans="1:6" ht="15.75">
      <c r="A51" s="64"/>
      <c r="B51" s="65" t="s">
        <v>28</v>
      </c>
      <c r="C51" s="82">
        <v>1400</v>
      </c>
      <c r="D51" s="98"/>
      <c r="E51" s="98"/>
      <c r="F51" s="98"/>
    </row>
    <row r="52" spans="1:6" ht="21" customHeight="1">
      <c r="A52" s="72" t="s">
        <v>29</v>
      </c>
      <c r="B52" s="43" t="s">
        <v>30</v>
      </c>
      <c r="C52" s="85">
        <f>SUM(C53:C59)</f>
        <v>132810</v>
      </c>
      <c r="D52" s="98"/>
      <c r="E52" s="98"/>
      <c r="F52" s="98"/>
    </row>
    <row r="53" spans="1:6" ht="15.75" customHeight="1">
      <c r="A53" s="45"/>
      <c r="B53" s="61" t="s">
        <v>89</v>
      </c>
      <c r="C53" s="56">
        <v>32760</v>
      </c>
      <c r="D53" s="98"/>
      <c r="E53" s="98"/>
      <c r="F53" s="98"/>
    </row>
    <row r="54" spans="1:6" ht="16.5" customHeight="1">
      <c r="A54" s="46"/>
      <c r="B54" s="61" t="s">
        <v>90</v>
      </c>
      <c r="C54" s="105">
        <v>19000</v>
      </c>
      <c r="D54" s="98"/>
      <c r="E54" s="98"/>
      <c r="F54" s="98"/>
    </row>
    <row r="55" spans="1:6" ht="16.5" customHeight="1">
      <c r="A55" s="46"/>
      <c r="B55" s="61" t="s">
        <v>91</v>
      </c>
      <c r="C55" s="105">
        <v>5940</v>
      </c>
      <c r="D55" s="98"/>
      <c r="E55" s="98"/>
      <c r="F55" s="98"/>
    </row>
    <row r="56" spans="1:6" ht="28.5" customHeight="1">
      <c r="A56" s="46"/>
      <c r="B56" s="61" t="s">
        <v>92</v>
      </c>
      <c r="C56" s="105">
        <v>7920</v>
      </c>
      <c r="D56" s="98"/>
      <c r="E56" s="98"/>
      <c r="F56" s="98"/>
    </row>
    <row r="57" spans="1:6" ht="33" customHeight="1">
      <c r="A57" s="45"/>
      <c r="B57" s="61" t="s">
        <v>93</v>
      </c>
      <c r="C57" s="105">
        <v>2850</v>
      </c>
      <c r="D57" s="98"/>
      <c r="E57" s="98"/>
      <c r="F57" s="98"/>
    </row>
    <row r="58" spans="1:6" ht="29.25" customHeight="1">
      <c r="A58" s="45"/>
      <c r="B58" s="61" t="s">
        <v>94</v>
      </c>
      <c r="C58" s="105">
        <v>49140</v>
      </c>
      <c r="D58" s="98"/>
      <c r="E58" s="98"/>
      <c r="F58" s="98"/>
    </row>
    <row r="59" spans="1:6" ht="31.5">
      <c r="A59" s="45"/>
      <c r="B59" s="61" t="s">
        <v>95</v>
      </c>
      <c r="C59" s="105">
        <v>15200</v>
      </c>
      <c r="D59" s="98"/>
      <c r="E59" s="98"/>
      <c r="F59" s="98"/>
    </row>
    <row r="60" spans="1:6" ht="17.25">
      <c r="A60" s="72" t="s">
        <v>18</v>
      </c>
      <c r="B60" s="73" t="s">
        <v>19</v>
      </c>
      <c r="C60" s="79">
        <f>C61+C62+C63+C64+C65+C66+C67+C68+C69+C70+C71+C72+C73+C74+C75</f>
        <v>177157</v>
      </c>
      <c r="D60" s="98"/>
      <c r="E60" s="98"/>
      <c r="F60" s="98"/>
    </row>
    <row r="61" spans="1:6" ht="16.5">
      <c r="A61" s="39"/>
      <c r="B61" s="47" t="s">
        <v>31</v>
      </c>
      <c r="C61" s="84">
        <v>1150</v>
      </c>
      <c r="D61" s="98"/>
      <c r="E61" s="98"/>
      <c r="F61" s="98"/>
    </row>
    <row r="62" spans="1:6" ht="16.5">
      <c r="A62" s="39"/>
      <c r="B62" s="47" t="s">
        <v>32</v>
      </c>
      <c r="C62" s="87">
        <v>21000</v>
      </c>
      <c r="D62" s="98"/>
      <c r="E62" s="98"/>
      <c r="F62" s="98"/>
    </row>
    <row r="63" spans="1:6" ht="16.5">
      <c r="A63" s="39"/>
      <c r="B63" s="47" t="s">
        <v>33</v>
      </c>
      <c r="C63" s="84">
        <v>1200</v>
      </c>
      <c r="D63" s="98"/>
      <c r="E63" s="98"/>
      <c r="F63" s="98"/>
    </row>
    <row r="64" spans="1:6" ht="16.5">
      <c r="A64" s="39"/>
      <c r="B64" s="47" t="s">
        <v>34</v>
      </c>
      <c r="C64" s="84">
        <v>12500</v>
      </c>
      <c r="D64" s="98"/>
      <c r="E64" s="98"/>
      <c r="F64" s="98"/>
    </row>
    <row r="65" spans="1:6" ht="16.5">
      <c r="A65" s="39"/>
      <c r="B65" s="48" t="s">
        <v>35</v>
      </c>
      <c r="C65" s="84">
        <v>4200</v>
      </c>
      <c r="D65" s="98"/>
      <c r="E65" s="98"/>
      <c r="F65" s="98"/>
    </row>
    <row r="66" spans="1:6" ht="16.5">
      <c r="A66" s="39"/>
      <c r="B66" s="48" t="s">
        <v>36</v>
      </c>
      <c r="C66" s="84">
        <v>4000</v>
      </c>
      <c r="D66" s="98"/>
      <c r="E66" s="98"/>
      <c r="F66" s="98"/>
    </row>
    <row r="67" spans="1:6" ht="16.5">
      <c r="A67" s="39"/>
      <c r="B67" s="57" t="s">
        <v>46</v>
      </c>
      <c r="C67" s="82">
        <v>525</v>
      </c>
      <c r="D67" s="98"/>
      <c r="E67" s="98"/>
      <c r="F67" s="98"/>
    </row>
    <row r="68" spans="1:6" ht="25.5">
      <c r="A68" s="39"/>
      <c r="B68" s="57" t="s">
        <v>37</v>
      </c>
      <c r="C68" s="82">
        <v>1200</v>
      </c>
      <c r="D68" s="98"/>
      <c r="E68" s="98"/>
      <c r="F68" s="98"/>
    </row>
    <row r="69" spans="1:6" ht="16.5">
      <c r="A69" s="39"/>
      <c r="B69" s="57" t="s">
        <v>84</v>
      </c>
      <c r="C69" s="82">
        <v>1050</v>
      </c>
      <c r="D69" s="98"/>
      <c r="E69" s="98"/>
      <c r="F69" s="98"/>
    </row>
    <row r="70" spans="1:6" ht="16.5">
      <c r="A70" s="39"/>
      <c r="B70" s="47" t="s">
        <v>38</v>
      </c>
      <c r="C70" s="82">
        <v>3000</v>
      </c>
      <c r="D70" s="98"/>
      <c r="E70" s="98"/>
      <c r="F70" s="98"/>
    </row>
    <row r="71" spans="1:6" ht="16.5">
      <c r="A71" s="39"/>
      <c r="B71" s="47" t="s">
        <v>80</v>
      </c>
      <c r="C71" s="82">
        <v>1500</v>
      </c>
      <c r="D71" s="98"/>
      <c r="E71" s="98"/>
      <c r="F71" s="98"/>
    </row>
    <row r="72" spans="1:6" ht="16.5">
      <c r="A72" s="39"/>
      <c r="B72" s="49" t="s">
        <v>47</v>
      </c>
      <c r="C72" s="82">
        <v>250</v>
      </c>
      <c r="D72" s="98"/>
      <c r="E72" s="98"/>
      <c r="F72" s="98"/>
    </row>
    <row r="73" spans="1:6" ht="16.5">
      <c r="A73" s="39"/>
      <c r="B73" s="49" t="s">
        <v>51</v>
      </c>
      <c r="C73" s="82">
        <v>10000</v>
      </c>
      <c r="D73" s="98"/>
      <c r="E73" s="98"/>
      <c r="F73" s="98"/>
    </row>
    <row r="74" spans="1:6" ht="16.5">
      <c r="A74" s="39"/>
      <c r="B74" s="50" t="s">
        <v>76</v>
      </c>
      <c r="C74" s="82">
        <v>15610</v>
      </c>
      <c r="D74" s="98"/>
      <c r="E74" s="98"/>
      <c r="F74" s="98"/>
    </row>
    <row r="75" spans="1:6" ht="31.5">
      <c r="A75" s="39"/>
      <c r="B75" s="50" t="s">
        <v>77</v>
      </c>
      <c r="C75" s="82">
        <v>99972</v>
      </c>
      <c r="D75" s="98"/>
      <c r="E75" s="98"/>
      <c r="F75" s="98"/>
    </row>
    <row r="76" spans="1:6" ht="16.5">
      <c r="A76" s="74" t="s">
        <v>39</v>
      </c>
      <c r="B76" s="75" t="s">
        <v>40</v>
      </c>
      <c r="C76" s="103">
        <f>SUM(C77:C77)</f>
        <v>3000</v>
      </c>
      <c r="D76" s="98"/>
      <c r="E76" s="98"/>
      <c r="F76" s="98"/>
    </row>
    <row r="77" spans="1:6" ht="16.5">
      <c r="A77" s="51"/>
      <c r="B77" s="52" t="s">
        <v>45</v>
      </c>
      <c r="C77" s="82">
        <v>3000</v>
      </c>
      <c r="D77" s="98"/>
      <c r="E77" s="98"/>
      <c r="F77" s="98"/>
    </row>
    <row r="78" spans="1:6" ht="20.25" customHeight="1">
      <c r="A78" s="29" t="s">
        <v>22</v>
      </c>
      <c r="B78" s="33" t="s">
        <v>23</v>
      </c>
      <c r="C78" s="88">
        <f>C79+C81</f>
        <v>323345</v>
      </c>
      <c r="D78" s="98"/>
      <c r="E78" s="98"/>
      <c r="F78" s="98"/>
    </row>
    <row r="79" spans="1:6" ht="17.25" customHeight="1">
      <c r="A79" s="30" t="s">
        <v>24</v>
      </c>
      <c r="B79" s="31" t="s">
        <v>25</v>
      </c>
      <c r="C79" s="89">
        <f>C80</f>
        <v>64845</v>
      </c>
      <c r="D79" s="98"/>
      <c r="E79" s="98"/>
      <c r="F79" s="98"/>
    </row>
    <row r="80" spans="1:6" ht="18" customHeight="1">
      <c r="A80" s="32"/>
      <c r="B80" s="53" t="s">
        <v>96</v>
      </c>
      <c r="C80" s="90">
        <v>64845</v>
      </c>
      <c r="D80" s="98"/>
      <c r="E80" s="98"/>
      <c r="F80" s="98"/>
    </row>
    <row r="81" spans="1:6" ht="17.25">
      <c r="A81" s="30" t="s">
        <v>41</v>
      </c>
      <c r="B81" s="76" t="s">
        <v>42</v>
      </c>
      <c r="C81" s="89">
        <f>C82+C83</f>
        <v>258500</v>
      </c>
      <c r="D81" s="98"/>
      <c r="E81" s="98"/>
      <c r="F81" s="98"/>
    </row>
    <row r="82" spans="1:6" ht="16.5">
      <c r="A82" s="32"/>
      <c r="B82" s="40" t="s">
        <v>98</v>
      </c>
      <c r="C82" s="90">
        <v>252500</v>
      </c>
      <c r="D82" s="98"/>
      <c r="E82" s="98"/>
      <c r="F82" s="98"/>
    </row>
    <row r="83" spans="1:6" ht="15.75">
      <c r="A83" s="42"/>
      <c r="B83" s="54" t="s">
        <v>97</v>
      </c>
      <c r="C83" s="82">
        <v>6000</v>
      </c>
      <c r="D83" s="98"/>
      <c r="E83" s="98"/>
      <c r="F83" s="98"/>
    </row>
    <row r="84" spans="1:6" ht="30">
      <c r="A84" s="77" t="s">
        <v>43</v>
      </c>
      <c r="B84" s="78" t="s">
        <v>44</v>
      </c>
      <c r="C84" s="104">
        <f>C85</f>
        <v>3500</v>
      </c>
      <c r="D84" s="98"/>
      <c r="E84" s="98"/>
      <c r="F84" s="98"/>
    </row>
    <row r="85" spans="1:6" ht="45">
      <c r="A85" s="32"/>
      <c r="B85" s="55" t="s">
        <v>83</v>
      </c>
      <c r="C85" s="90">
        <v>3500</v>
      </c>
      <c r="D85" s="98"/>
      <c r="E85" s="98"/>
      <c r="F85" s="98"/>
    </row>
    <row r="86" spans="1:3" ht="36" customHeight="1">
      <c r="A86" s="8"/>
      <c r="B86" s="8"/>
      <c r="C86" s="9"/>
    </row>
    <row r="87" spans="1:3" ht="15.75" customHeight="1">
      <c r="A87" s="109" t="s">
        <v>20</v>
      </c>
      <c r="B87" s="109"/>
      <c r="C87" s="109"/>
    </row>
    <row r="88" spans="1:3" ht="15">
      <c r="A88" s="28"/>
      <c r="B88" s="28"/>
      <c r="C88" s="28"/>
    </row>
    <row r="89" spans="1:3" ht="15.75" customHeight="1">
      <c r="A89" s="110" t="s">
        <v>21</v>
      </c>
      <c r="B89" s="110"/>
      <c r="C89" s="110"/>
    </row>
  </sheetData>
  <sheetProtection/>
  <mergeCells count="4">
    <mergeCell ref="A1:C1"/>
    <mergeCell ref="A2:C2"/>
    <mergeCell ref="A87:C87"/>
    <mergeCell ref="A89:C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SpringLight</cp:lastModifiedBy>
  <cp:lastPrinted>2020-01-02T12:06:44Z</cp:lastPrinted>
  <dcterms:created xsi:type="dcterms:W3CDTF">2017-03-23T08:49:30Z</dcterms:created>
  <dcterms:modified xsi:type="dcterms:W3CDTF">2020-01-03T12:07:17Z</dcterms:modified>
  <cp:category/>
  <cp:version/>
  <cp:contentType/>
  <cp:contentStatus/>
</cp:coreProperties>
</file>