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Бюджет 2024\Кошториси по закладах\"/>
    </mc:Choice>
  </mc:AlternateContent>
  <bookViews>
    <workbookView xWindow="0" yWindow="0" windowWidth="20490" windowHeight="6660" activeTab="2"/>
  </bookViews>
  <sheets>
    <sheet name="Місцевий" sheetId="1" r:id="rId1"/>
    <sheet name="Субвенція" sheetId="2" r:id="rId2"/>
    <sheet name="Батьківська плата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C14" i="3"/>
  <c r="C11" i="3" s="1"/>
  <c r="C10" i="3" s="1"/>
  <c r="E19" i="2"/>
  <c r="E18" i="2"/>
  <c r="D18" i="2" s="1"/>
  <c r="E17" i="2"/>
  <c r="D17" i="2" s="1"/>
  <c r="E16" i="2"/>
  <c r="D16" i="2" s="1"/>
  <c r="E15" i="2"/>
  <c r="D15" i="2" s="1"/>
  <c r="E14" i="2"/>
  <c r="D14" i="2" s="1"/>
  <c r="E13" i="2"/>
  <c r="D13" i="2" s="1"/>
  <c r="E12" i="2"/>
  <c r="D12" i="2" s="1"/>
  <c r="D11" i="2" s="1"/>
  <c r="D10" i="2" s="1"/>
  <c r="D9" i="2" s="1"/>
  <c r="E11" i="2"/>
  <c r="E10" i="2" s="1"/>
  <c r="C11" i="2"/>
  <c r="C10" i="2" s="1"/>
  <c r="C9" i="2" s="1"/>
  <c r="K8" i="2"/>
  <c r="C9" i="3" l="1"/>
  <c r="C8" i="3"/>
  <c r="C21" i="2"/>
  <c r="E9" i="2"/>
  <c r="C103" i="1"/>
  <c r="C100" i="1"/>
  <c r="C98" i="1"/>
  <c r="C97" i="1"/>
  <c r="C95" i="1"/>
  <c r="C73" i="1"/>
  <c r="C64" i="1"/>
  <c r="C61" i="1"/>
  <c r="C60" i="1" s="1"/>
  <c r="C50" i="1"/>
  <c r="C48" i="1" s="1"/>
  <c r="C47" i="1"/>
  <c r="C46" i="1" s="1"/>
  <c r="C40" i="1"/>
  <c r="C28" i="1"/>
  <c r="C27" i="1"/>
  <c r="C26" i="1"/>
  <c r="C24" i="1"/>
  <c r="C22" i="1"/>
  <c r="C21" i="1"/>
  <c r="C23" i="1" s="1"/>
  <c r="C20" i="1" s="1"/>
  <c r="C10" i="1" s="1"/>
  <c r="C9" i="1" s="1"/>
  <c r="C8" i="1" s="1"/>
  <c r="C7" i="1" s="1"/>
  <c r="C11" i="1"/>
  <c r="E21" i="2" l="1"/>
  <c r="E20" i="2" s="1"/>
  <c r="E8" i="2"/>
  <c r="D21" i="2"/>
  <c r="C20" i="2"/>
  <c r="D20" i="2" l="1"/>
  <c r="D8" i="2" s="1"/>
  <c r="I8" i="2" s="1"/>
  <c r="C8" i="2"/>
  <c r="C7" i="2" l="1"/>
  <c r="K5" i="2" s="1"/>
  <c r="K7" i="2"/>
  <c r="I7" i="2"/>
</calcChain>
</file>

<file path=xl/sharedStrings.xml><?xml version="1.0" encoding="utf-8"?>
<sst xmlns="http://schemas.openxmlformats.org/spreadsheetml/2006/main" count="171" uniqueCount="141">
  <si>
    <t>Розрахунок видатків до кошторису                                                               загального фонду бюджету відділу освіти, молоді та спорту                               Миколаївської сільської ради на 2024 рік</t>
  </si>
  <si>
    <t>0611021 -Надання загальної середньої освіти  закладами загальної середньої освіти за рахунок коштів місцевого бюджету</t>
  </si>
  <si>
    <t>Лікарська гімназія</t>
  </si>
  <si>
    <t>(найменування бюджетної установи)</t>
  </si>
  <si>
    <t>Всього</t>
  </si>
  <si>
    <t>грн.</t>
  </si>
  <si>
    <t xml:space="preserve">ВИДАТКИ ТА НАДАННЯ КРЕДИТІВ - усього </t>
  </si>
  <si>
    <t xml:space="preserve">КЕКВ 2100                                                        </t>
  </si>
  <si>
    <t>Оплата праці і нарахування на заробітну плату</t>
  </si>
  <si>
    <t xml:space="preserve">КЕКВ 2110                                                              </t>
  </si>
  <si>
    <t xml:space="preserve"> "Оплата праці  працівників бюджетних установ"</t>
  </si>
  <si>
    <t>в тому числі:</t>
  </si>
  <si>
    <t>На виплату: (кількість шт. одиниць згідно тариф. списків та шт. розписів від 01.09.23 р)- 19,75 шт.од.</t>
  </si>
  <si>
    <t>адмінперсонал та педпрацівники ЗНЗ частково</t>
  </si>
  <si>
    <t>посадових окладів</t>
  </si>
  <si>
    <t>надбавка за вислугу років</t>
  </si>
  <si>
    <t xml:space="preserve">доплата за перевірку зошитів </t>
  </si>
  <si>
    <t xml:space="preserve">доплата за класне керівництво </t>
  </si>
  <si>
    <t xml:space="preserve">інші (за роботу в інклюз. класі, обслуг.комп.техн.,діловодство) </t>
  </si>
  <si>
    <t>надбавка за престижність праці (5%-20 %)</t>
  </si>
  <si>
    <t xml:space="preserve">Матеріальна допомога на оздоровлення </t>
  </si>
  <si>
    <t>Щорічна винагорода у розмірі 10% посадового окладу</t>
  </si>
  <si>
    <t>педпрацівники ДНЗ (2,0 штатних одиниць)</t>
  </si>
  <si>
    <t>надбавка за престижність праці (20%)</t>
  </si>
  <si>
    <t>інші обовязкові доплати</t>
  </si>
  <si>
    <t>обслуговуючий персонал - всього (17,75 шт.одиниць)</t>
  </si>
  <si>
    <t xml:space="preserve"> робітники ЗЗСО(16 шт.од.)</t>
  </si>
  <si>
    <t xml:space="preserve">посадових окладів </t>
  </si>
  <si>
    <t xml:space="preserve">доведення до рівня мінімальної зарплати </t>
  </si>
  <si>
    <t xml:space="preserve">надбавка за вислугу років </t>
  </si>
  <si>
    <t>надбавка за класність</t>
  </si>
  <si>
    <t xml:space="preserve">надбавка за особливі умови праці </t>
  </si>
  <si>
    <t xml:space="preserve">доплата за завідування бібліотекою </t>
  </si>
  <si>
    <t>доплата за використання деззасобів</t>
  </si>
  <si>
    <t xml:space="preserve">доплата за шкідливі умови праці </t>
  </si>
  <si>
    <t xml:space="preserve">доплата за роботу у нічний час </t>
  </si>
  <si>
    <t xml:space="preserve">премія до дня працівників освіти </t>
  </si>
  <si>
    <t>робітники ЗДО(1,25 шт.од.)</t>
  </si>
  <si>
    <t xml:space="preserve">матеріальна допомога на оздоровлення </t>
  </si>
  <si>
    <t xml:space="preserve">КЕКВ 2120                                                            </t>
  </si>
  <si>
    <t xml:space="preserve"> "Нарахування на оплату праці ", всього -</t>
  </si>
  <si>
    <t>"Нарахування на оплату праці"</t>
  </si>
  <si>
    <t xml:space="preserve">КЕКВ  2200                                                              </t>
  </si>
  <si>
    <t xml:space="preserve"> "Використання товарів і послуг ",  всього       </t>
  </si>
  <si>
    <t xml:space="preserve"> КЕКВ  2210</t>
  </si>
  <si>
    <t xml:space="preserve">Предмети, матеріали, обладнання та інвентар </t>
  </si>
  <si>
    <t xml:space="preserve">Запчастини для автобусів </t>
  </si>
  <si>
    <t>Придбання запчастин до котлів опалювальних</t>
  </si>
  <si>
    <t>Придбання канцтоварів</t>
  </si>
  <si>
    <t>Придбання господарських товарів</t>
  </si>
  <si>
    <t>Придбання миючих засобів та засобів гігієни</t>
  </si>
  <si>
    <t>Придбання бензин і мастило для бензокос</t>
  </si>
  <si>
    <t>Придбання фарби і буд матеріалів</t>
  </si>
  <si>
    <t>КЕКВ - 2220</t>
  </si>
  <si>
    <t>Медикаменти та перев’язувальні матеріали, всього</t>
  </si>
  <si>
    <t>Разом</t>
  </si>
  <si>
    <t xml:space="preserve">Медикаменти </t>
  </si>
  <si>
    <t>Дезинфікуючі засоби (дезактин)</t>
  </si>
  <si>
    <t>КЕКВ - 2230</t>
  </si>
  <si>
    <t>Продукти харчування, всього</t>
  </si>
  <si>
    <t xml:space="preserve">Учнів 1-4 кл.  2240 д/д * 24,00 грн. </t>
  </si>
  <si>
    <t xml:space="preserve">Учнів 5-9 кл. 3080  д/д * 8,00 грн. </t>
  </si>
  <si>
    <t>Дошкільний підрозділ  1120 д/д * 33,00 грн</t>
  </si>
  <si>
    <t>Діти з багатодітних сімей учні 1-4 кл. 280 д/д * 32,00 грн.</t>
  </si>
  <si>
    <t xml:space="preserve">Діти з багатодітних сімей учні 5-9 кл. 980 д/д * 24,00 грн. </t>
  </si>
  <si>
    <t>Діти з багатодітних сімей Дошкільний підрозділ</t>
  </si>
  <si>
    <t xml:space="preserve">Малозабезпечені, діти-сироти, діти учасників бойових дій, внутрішньо переміщені, діти з ООП, діти мобілізованих до лав ЗСУ, діти добровольців ДФТГ (згідно відповідних документів) учні 1-9 кл. 2660 д/д * 40,00грн. </t>
  </si>
  <si>
    <t>Малозабезпечені, діти-сироти, діти учасників бойових дій, внутрішньо переміщені, діти з інвалідністю, діти з ООП, діти мобілізованих до лав ЗСУ, діти добровольців ДФТГ (згідно відповідних документів) Дошкільний підрозділ 280 д/д * 55,00грн</t>
  </si>
  <si>
    <t xml:space="preserve"> КЕКВ - 2240</t>
  </si>
  <si>
    <t xml:space="preserve">Оплата послуг (крім комунальних), всього </t>
  </si>
  <si>
    <t xml:space="preserve">Страхування транспортних засобів, водіїв </t>
  </si>
  <si>
    <t>Технічне обслуговування обладнання (котелень)</t>
  </si>
  <si>
    <t>Поточний ремонт котлів та систем опалення</t>
  </si>
  <si>
    <t xml:space="preserve">Обслуговування внутрішніх мереж газопостачання </t>
  </si>
  <si>
    <r>
      <t>Послуги Інтернету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2*660грн*12=15840,3*600грн*12=21600 грн</t>
    </r>
  </si>
  <si>
    <t>Поточні ремонти шкільних автобусів</t>
  </si>
  <si>
    <t xml:space="preserve">Технічне обслуговування системи пожежежної сигналізації </t>
  </si>
  <si>
    <t>За обслуговування сайту</t>
  </si>
  <si>
    <t xml:space="preserve">Перевірка трансп. засобів, проходження техогляду автотранспорту </t>
  </si>
  <si>
    <t>Розпилювання дров</t>
  </si>
  <si>
    <t>Тех.обслуговування комп.обладнання 350х4=1400х12=16800 грн</t>
  </si>
  <si>
    <t>Дератизація</t>
  </si>
  <si>
    <t>Послуг  з профілак.обстеження працівників</t>
  </si>
  <si>
    <t>Медогляди</t>
  </si>
  <si>
    <t>Лабораторні дослідження (вода, пісок, готова продукція)</t>
  </si>
  <si>
    <t>Обслуговування охоронної сигралізації</t>
  </si>
  <si>
    <t>Оновлення пакетів прогр. забезпечення "Курс-Школа"</t>
  </si>
  <si>
    <t>Повірка вагів</t>
  </si>
  <si>
    <t>Тех.обслуговування вогнегасників</t>
  </si>
  <si>
    <t>Послуги з очищення каналізаційних мереж та викачки стоків</t>
  </si>
  <si>
    <t xml:space="preserve">Заправка картриджа </t>
  </si>
  <si>
    <t>КЕКВ  2250</t>
  </si>
  <si>
    <t xml:space="preserve">Видатки на відрядження, всього </t>
  </si>
  <si>
    <t xml:space="preserve">Видатки на відрядження </t>
  </si>
  <si>
    <t>КЕКВ  2270</t>
  </si>
  <si>
    <t xml:space="preserve">Оплата комунальних послуг та енергоносіїв, всього </t>
  </si>
  <si>
    <t>КЕКВ 2273</t>
  </si>
  <si>
    <t xml:space="preserve"> Оплата електроенергії, всього</t>
  </si>
  <si>
    <t>Оплата ел.енергії 27300кВт*9,38=256074 грн.</t>
  </si>
  <si>
    <t>КЕКВ  2275</t>
  </si>
  <si>
    <t xml:space="preserve"> Оплата інших енергоносіїв, всього</t>
  </si>
  <si>
    <t xml:space="preserve">Дрова 185 ск.м х 1688 грн  = 313300 грн                                                                    </t>
  </si>
  <si>
    <t xml:space="preserve"> Вивіз сміття 6000 грн.                                                                      Придбання дизпалива для генераторів 7000 грн      </t>
  </si>
  <si>
    <t>КЕКВ-2282</t>
  </si>
  <si>
    <t>Окремі заходи по реалізації державних (регіональних) програм, не внесені до заходів розвитку</t>
  </si>
  <si>
    <t>Оплата навчання операторів котельні, кочегарів, оплата за навчання керівників та відповідальних з протипожежної безпеки та цивільного захисту =3500</t>
  </si>
  <si>
    <t xml:space="preserve">         Керівник                                                                     Наталія МАКШЕЄВА</t>
  </si>
  <si>
    <t xml:space="preserve">         Головний бухгалтер                                                     Надія ОДІНЦОВА</t>
  </si>
  <si>
    <t>Дизпаливо Лікарський НВК, Мрія (норма 0,196л/км, пробіг 19400км =4047л*54=220000 грн</t>
  </si>
  <si>
    <r>
      <t xml:space="preserve">Придбання </t>
    </r>
    <r>
      <rPr>
        <b/>
        <sz val="10"/>
        <rFont val="Times New Roman"/>
        <family val="1"/>
        <charset val="204"/>
      </rPr>
      <t xml:space="preserve">шкільної форми </t>
    </r>
    <r>
      <rPr>
        <sz val="10"/>
        <rFont val="Times New Roman"/>
        <family val="1"/>
        <charset val="204"/>
      </rPr>
      <t>дітям-сиротам  3чол.*5000грн= 16000 грн</t>
    </r>
  </si>
  <si>
    <t>Розрахунок видатків до кошторису                                                             загального фонду бюджету відділу освіти, молоді та спорту Миколаївської сільської ради на 2024 рік</t>
  </si>
  <si>
    <t>0611031 - Надання загальної середньої освіти закладами загальної середньої освіти за рахунок освітньої субвенції</t>
  </si>
  <si>
    <t>субвенція</t>
  </si>
  <si>
    <t>місц</t>
  </si>
  <si>
    <t>л суб</t>
  </si>
  <si>
    <t>л мб</t>
  </si>
  <si>
    <t xml:space="preserve">КЕКВ  - 2100                                                        </t>
  </si>
  <si>
    <t xml:space="preserve">КЕКВ  - 2110                                                              </t>
  </si>
  <si>
    <t xml:space="preserve"> "Оплата праці  працівників бюджетних установ", всього</t>
  </si>
  <si>
    <t>На виплату: (кількість штатних одиниць згідно тарифікаційних списків та штатних розписів від 01.09.2023 р)- 18,67 шт.од.</t>
  </si>
  <si>
    <t>в тому числі :</t>
  </si>
  <si>
    <t>адмінперсонал та педпрацівники ЗНЗ (18,67 штатних одиниць)</t>
  </si>
  <si>
    <t>надбавка за престижність праці (20%-30 %)</t>
  </si>
  <si>
    <t>Щорічна винагорода 10%</t>
  </si>
  <si>
    <t xml:space="preserve">КЕКВ  - 2120                                                            </t>
  </si>
  <si>
    <t xml:space="preserve">                 Головний бухгалтер                                                     Надія ОДІНЦОВА</t>
  </si>
  <si>
    <t>НАДХОДЖЕННЯ - усього</t>
  </si>
  <si>
    <t>Надходження коштів із спеціального фонду бюджету, у т.ч.</t>
  </si>
  <si>
    <t>плата за послуги, що надаються бюджетними установами</t>
  </si>
  <si>
    <t>кошти,що отримуються бюджетними установами від господарської та/або виробничої діяльності (плата батьків за харчування ) КЕКВ 2230</t>
  </si>
  <si>
    <t xml:space="preserve">із них </t>
  </si>
  <si>
    <t xml:space="preserve"> КЕКВ - 2230</t>
  </si>
  <si>
    <t xml:space="preserve">Продукти харчування </t>
  </si>
  <si>
    <t xml:space="preserve">Учнів 1-4 кл.  2240 д/д * 16,00 грн. </t>
  </si>
  <si>
    <t xml:space="preserve">Учнів 5-9 кл. 3080  д/д * 32,00 грн. </t>
  </si>
  <si>
    <t>Дошкільний підрозділ  1120 д/д * 22,00 грн</t>
  </si>
  <si>
    <t>Діти з багатодітних сімей учні 1-4 кл. 280 д/д * 8,00 грн.</t>
  </si>
  <si>
    <t xml:space="preserve">Діти з багатодітних сімей учні 5-9 кл. 980 д/д * 16,00 грн. </t>
  </si>
  <si>
    <t>Вчителі  380 л/д * 40,00грн</t>
  </si>
  <si>
    <t xml:space="preserve">                      Керівник                                                Наталія МАКШЕЄВА</t>
  </si>
  <si>
    <t xml:space="preserve">                    Головний бухгалтер                                       Надія ОДІНЦОВА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</si>
</sst>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35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.5"/>
      <color indexed="8"/>
      <name val="Arial"/>
      <family val="2"/>
      <charset val="204"/>
    </font>
    <font>
      <b/>
      <sz val="11.5"/>
      <color indexed="8"/>
      <name val="Arial"/>
      <family val="2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 Cyr"/>
      <family val="1"/>
      <charset val="204"/>
    </font>
    <font>
      <sz val="14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</cellStyleXfs>
  <cellXfs count="170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1" xfId="0" applyFont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2" xfId="0" applyFont="1" applyBorder="1" applyAlignment="1" applyProtection="1">
      <alignment horizontal="center" wrapText="1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5" fillId="0" borderId="0" xfId="3" applyFont="1" applyFill="1" applyAlignment="1">
      <alignment horizontal="center"/>
    </xf>
    <xf numFmtId="0" fontId="2" fillId="0" borderId="0" xfId="2" applyFont="1" applyFill="1" applyAlignment="1">
      <alignment horizontal="center"/>
    </xf>
    <xf numFmtId="164" fontId="2" fillId="0" borderId="0" xfId="3" applyFont="1" applyFill="1" applyAlignment="1">
      <alignment horizontal="center"/>
    </xf>
    <xf numFmtId="164" fontId="7" fillId="0" borderId="0" xfId="3" applyFont="1" applyFill="1" applyAlignment="1">
      <alignment horizontal="right"/>
    </xf>
    <xf numFmtId="0" fontId="2" fillId="0" borderId="3" xfId="2" applyFont="1" applyFill="1" applyBorder="1"/>
    <xf numFmtId="0" fontId="2" fillId="0" borderId="4" xfId="2" applyFont="1" applyFill="1" applyBorder="1" applyAlignment="1">
      <alignment horizontal="left"/>
    </xf>
    <xf numFmtId="3" fontId="8" fillId="0" borderId="3" xfId="3" applyNumberFormat="1" applyFont="1" applyBorder="1" applyAlignment="1">
      <alignment horizontal="right"/>
    </xf>
    <xf numFmtId="2" fontId="0" fillId="0" borderId="0" xfId="0" applyNumberFormat="1"/>
    <xf numFmtId="0" fontId="9" fillId="2" borderId="3" xfId="2" applyFont="1" applyFill="1" applyBorder="1" applyAlignment="1">
      <alignment horizontal="left" wrapText="1"/>
    </xf>
    <xf numFmtId="3" fontId="0" fillId="0" borderId="0" xfId="0" applyNumberFormat="1"/>
    <xf numFmtId="0" fontId="9" fillId="2" borderId="4" xfId="2" applyFont="1" applyFill="1" applyBorder="1" applyAlignment="1">
      <alignment wrapText="1"/>
    </xf>
    <xf numFmtId="3" fontId="8" fillId="2" borderId="3" xfId="3" applyNumberFormat="1" applyFont="1" applyFill="1" applyBorder="1"/>
    <xf numFmtId="0" fontId="10" fillId="0" borderId="3" xfId="2" applyFont="1" applyFill="1" applyBorder="1" applyAlignment="1">
      <alignment vertical="top" wrapText="1"/>
    </xf>
    <xf numFmtId="0" fontId="11" fillId="0" borderId="3" xfId="2" applyFont="1" applyFill="1" applyBorder="1" applyAlignment="1">
      <alignment vertical="center" wrapText="1"/>
    </xf>
    <xf numFmtId="3" fontId="8" fillId="0" borderId="3" xfId="3" applyNumberFormat="1" applyFont="1" applyFill="1" applyBorder="1"/>
    <xf numFmtId="165" fontId="12" fillId="0" borderId="0" xfId="0" applyNumberFormat="1" applyFont="1"/>
    <xf numFmtId="0" fontId="12" fillId="0" borderId="0" xfId="0" applyFont="1"/>
    <xf numFmtId="2" fontId="12" fillId="0" borderId="0" xfId="0" applyNumberFormat="1" applyFont="1"/>
    <xf numFmtId="0" fontId="8" fillId="0" borderId="3" xfId="2" applyFont="1" applyBorder="1" applyAlignment="1">
      <alignment textRotation="90"/>
    </xf>
    <xf numFmtId="0" fontId="13" fillId="0" borderId="3" xfId="2" applyFont="1" applyBorder="1" applyAlignment="1">
      <alignment vertical="center" wrapText="1"/>
    </xf>
    <xf numFmtId="3" fontId="8" fillId="0" borderId="3" xfId="3" applyNumberFormat="1" applyFont="1" applyFill="1" applyBorder="1" applyAlignment="1"/>
    <xf numFmtId="4" fontId="0" fillId="0" borderId="0" xfId="0" applyNumberFormat="1"/>
    <xf numFmtId="0" fontId="6" fillId="0" borderId="3" xfId="2" applyFont="1" applyBorder="1" applyAlignment="1">
      <alignment vertical="center" wrapText="1"/>
    </xf>
    <xf numFmtId="3" fontId="6" fillId="0" borderId="3" xfId="3" applyNumberFormat="1" applyFont="1" applyFill="1" applyBorder="1" applyAlignment="1"/>
    <xf numFmtId="0" fontId="10" fillId="0" borderId="3" xfId="2" applyFont="1" applyBorder="1" applyAlignment="1">
      <alignment vertical="center" wrapText="1"/>
    </xf>
    <xf numFmtId="0" fontId="7" fillId="0" borderId="3" xfId="2" applyFont="1" applyBorder="1"/>
    <xf numFmtId="0" fontId="11" fillId="0" borderId="3" xfId="2" applyFont="1" applyBorder="1" applyAlignment="1">
      <alignment vertical="center" wrapText="1"/>
    </xf>
    <xf numFmtId="165" fontId="0" fillId="0" borderId="0" xfId="0" applyNumberFormat="1"/>
    <xf numFmtId="0" fontId="10" fillId="0" borderId="3" xfId="2" applyFont="1" applyBorder="1"/>
    <xf numFmtId="3" fontId="6" fillId="0" borderId="3" xfId="3" applyNumberFormat="1" applyFont="1" applyFill="1" applyBorder="1"/>
    <xf numFmtId="2" fontId="10" fillId="0" borderId="3" xfId="2" applyNumberFormat="1" applyFont="1" applyBorder="1"/>
    <xf numFmtId="0" fontId="14" fillId="0" borderId="3" xfId="2" applyFont="1" applyBorder="1" applyAlignment="1">
      <alignment vertical="center" wrapText="1"/>
    </xf>
    <xf numFmtId="0" fontId="10" fillId="0" borderId="4" xfId="4" applyFont="1" applyFill="1" applyBorder="1" applyAlignment="1">
      <alignment wrapText="1"/>
    </xf>
    <xf numFmtId="0" fontId="10" fillId="0" borderId="4" xfId="2" applyFont="1" applyFill="1" applyBorder="1" applyAlignment="1">
      <alignment vertical="center" wrapText="1"/>
    </xf>
    <xf numFmtId="0" fontId="10" fillId="0" borderId="3" xfId="2" applyFont="1" applyFill="1" applyBorder="1" applyAlignment="1">
      <alignment vertical="center" wrapText="1"/>
    </xf>
    <xf numFmtId="0" fontId="10" fillId="0" borderId="3" xfId="2" applyFont="1" applyFill="1" applyBorder="1"/>
    <xf numFmtId="0" fontId="7" fillId="0" borderId="3" xfId="2" applyFont="1" applyBorder="1" applyAlignment="1">
      <alignment vertical="top"/>
    </xf>
    <xf numFmtId="0" fontId="10" fillId="0" borderId="3" xfId="2" applyFont="1" applyBorder="1" applyAlignment="1">
      <alignment vertical="top"/>
    </xf>
    <xf numFmtId="0" fontId="7" fillId="2" borderId="3" xfId="2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3" fontId="8" fillId="3" borderId="3" xfId="3" applyNumberFormat="1" applyFont="1" applyFill="1" applyBorder="1" applyAlignment="1">
      <alignment vertical="top"/>
    </xf>
    <xf numFmtId="0" fontId="7" fillId="0" borderId="3" xfId="2" applyFont="1" applyFill="1" applyBorder="1" applyAlignment="1">
      <alignment horizontal="left" wrapText="1"/>
    </xf>
    <xf numFmtId="0" fontId="16" fillId="0" borderId="4" xfId="0" applyFont="1" applyFill="1" applyBorder="1" applyAlignment="1">
      <alignment wrapText="1"/>
    </xf>
    <xf numFmtId="0" fontId="17" fillId="2" borderId="3" xfId="2" applyFont="1" applyFill="1" applyBorder="1" applyAlignment="1">
      <alignment horizontal="left" vertical="top" wrapText="1"/>
    </xf>
    <xf numFmtId="3" fontId="17" fillId="2" borderId="3" xfId="3" applyNumberFormat="1" applyFont="1" applyFill="1" applyBorder="1" applyAlignment="1">
      <alignment horizontal="right" vertical="top" wrapText="1"/>
    </xf>
    <xf numFmtId="0" fontId="18" fillId="0" borderId="0" xfId="2" applyFont="1" applyFill="1"/>
    <xf numFmtId="0" fontId="9" fillId="0" borderId="4" xfId="0" applyFont="1" applyFill="1" applyBorder="1" applyAlignment="1">
      <alignment horizontal="center" vertical="top" wrapText="1"/>
    </xf>
    <xf numFmtId="3" fontId="6" fillId="0" borderId="3" xfId="2" applyNumberFormat="1" applyFont="1" applyFill="1" applyBorder="1" applyAlignment="1">
      <alignment horizontal="right"/>
    </xf>
    <xf numFmtId="0" fontId="19" fillId="2" borderId="5" xfId="2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top" wrapText="1"/>
    </xf>
    <xf numFmtId="3" fontId="14" fillId="2" borderId="5" xfId="3" applyNumberFormat="1" applyFont="1" applyFill="1" applyBorder="1" applyAlignment="1">
      <alignment horizontal="right" vertical="top"/>
    </xf>
    <xf numFmtId="0" fontId="6" fillId="0" borderId="3" xfId="2" applyFont="1" applyFill="1" applyBorder="1" applyAlignment="1">
      <alignment wrapText="1"/>
    </xf>
    <xf numFmtId="0" fontId="21" fillId="0" borderId="4" xfId="0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>
      <alignment horizontal="right" vertical="top"/>
    </xf>
    <xf numFmtId="0" fontId="22" fillId="0" borderId="3" xfId="5" applyFont="1" applyFill="1" applyBorder="1" applyAlignment="1">
      <alignment wrapText="1"/>
    </xf>
    <xf numFmtId="0" fontId="21" fillId="0" borderId="3" xfId="0" applyFont="1" applyFill="1" applyBorder="1" applyAlignment="1">
      <alignment horizontal="left" vertical="center" wrapText="1"/>
    </xf>
    <xf numFmtId="0" fontId="0" fillId="0" borderId="3" xfId="0" applyBorder="1"/>
    <xf numFmtId="3" fontId="24" fillId="0" borderId="3" xfId="0" applyNumberFormat="1" applyFont="1" applyBorder="1" applyAlignment="1">
      <alignment horizontal="right"/>
    </xf>
    <xf numFmtId="2" fontId="19" fillId="2" borderId="3" xfId="2" applyNumberFormat="1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3" fontId="14" fillId="2" borderId="3" xfId="3" applyNumberFormat="1" applyFont="1" applyFill="1" applyBorder="1" applyAlignment="1">
      <alignment horizontal="right" vertical="top"/>
    </xf>
    <xf numFmtId="2" fontId="19" fillId="0" borderId="3" xfId="2" applyNumberFormat="1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left" wrapText="1"/>
    </xf>
    <xf numFmtId="3" fontId="14" fillId="0" borderId="3" xfId="3" applyNumberFormat="1" applyFont="1" applyFill="1" applyBorder="1" applyAlignment="1">
      <alignment horizontal="right"/>
    </xf>
    <xf numFmtId="49" fontId="6" fillId="0" borderId="3" xfId="2" applyNumberFormat="1" applyFont="1" applyFill="1" applyBorder="1" applyAlignment="1">
      <alignment wrapText="1"/>
    </xf>
    <xf numFmtId="49" fontId="25" fillId="0" borderId="3" xfId="0" applyNumberFormat="1" applyFont="1" applyFill="1" applyBorder="1" applyAlignment="1">
      <alignment horizontal="justify"/>
    </xf>
    <xf numFmtId="3" fontId="6" fillId="0" borderId="3" xfId="3" applyNumberFormat="1" applyFont="1" applyFill="1" applyBorder="1" applyAlignment="1">
      <alignment horizontal="right"/>
    </xf>
    <xf numFmtId="0" fontId="20" fillId="2" borderId="3" xfId="0" applyFont="1" applyFill="1" applyBorder="1" applyAlignment="1">
      <alignment horizontal="left" vertical="top" wrapText="1"/>
    </xf>
    <xf numFmtId="2" fontId="22" fillId="0" borderId="3" xfId="2" applyNumberFormat="1" applyFont="1" applyFill="1" applyBorder="1"/>
    <xf numFmtId="0" fontId="6" fillId="0" borderId="3" xfId="0" applyFont="1" applyFill="1" applyBorder="1" applyAlignment="1">
      <alignment horizontal="justify"/>
    </xf>
    <xf numFmtId="3" fontId="6" fillId="0" borderId="3" xfId="5" applyNumberFormat="1" applyFont="1" applyFill="1" applyBorder="1" applyAlignment="1"/>
    <xf numFmtId="2" fontId="23" fillId="0" borderId="3" xfId="2" applyNumberFormat="1" applyFont="1" applyFill="1" applyBorder="1"/>
    <xf numFmtId="3" fontId="6" fillId="4" borderId="3" xfId="5" applyNumberFormat="1" applyFont="1" applyFill="1" applyBorder="1" applyAlignment="1"/>
    <xf numFmtId="2" fontId="20" fillId="2" borderId="3" xfId="0" applyNumberFormat="1" applyFont="1" applyFill="1" applyBorder="1" applyAlignment="1">
      <alignment horizontal="left" vertical="top" wrapText="1"/>
    </xf>
    <xf numFmtId="3" fontId="8" fillId="2" borderId="3" xfId="3" applyNumberFormat="1" applyFont="1" applyFill="1" applyBorder="1" applyAlignment="1">
      <alignment horizontal="right" vertical="top"/>
    </xf>
    <xf numFmtId="2" fontId="6" fillId="0" borderId="3" xfId="2" applyNumberFormat="1" applyFont="1" applyFill="1" applyBorder="1" applyAlignment="1">
      <alignment wrapText="1"/>
    </xf>
    <xf numFmtId="0" fontId="6" fillId="0" borderId="3" xfId="5" applyFont="1" applyFill="1" applyBorder="1" applyAlignment="1">
      <alignment vertical="top" wrapText="1"/>
    </xf>
    <xf numFmtId="1" fontId="0" fillId="0" borderId="3" xfId="0" applyNumberFormat="1" applyBorder="1" applyAlignment="1"/>
    <xf numFmtId="4" fontId="22" fillId="4" borderId="3" xfId="5" applyNumberFormat="1" applyFont="1" applyFill="1" applyBorder="1" applyAlignment="1"/>
    <xf numFmtId="0" fontId="21" fillId="0" borderId="3" xfId="5" applyFont="1" applyFill="1" applyBorder="1" applyAlignment="1">
      <alignment vertical="top" wrapText="1"/>
    </xf>
    <xf numFmtId="1" fontId="22" fillId="4" borderId="3" xfId="5" applyNumberFormat="1" applyFont="1" applyFill="1" applyBorder="1" applyAlignment="1"/>
    <xf numFmtId="0" fontId="6" fillId="0" borderId="3" xfId="0" applyFont="1" applyFill="1" applyBorder="1" applyAlignment="1">
      <alignment vertical="top" wrapText="1"/>
    </xf>
    <xf numFmtId="0" fontId="22" fillId="0" borderId="3" xfId="5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vertical="top" wrapText="1"/>
    </xf>
    <xf numFmtId="2" fontId="6" fillId="0" borderId="3" xfId="0" applyNumberFormat="1" applyFont="1" applyFill="1" applyBorder="1" applyAlignment="1">
      <alignment horizontal="justify"/>
    </xf>
    <xf numFmtId="2" fontId="17" fillId="2" borderId="3" xfId="2" applyNumberFormat="1" applyFont="1" applyFill="1" applyBorder="1" applyAlignment="1">
      <alignment horizontal="left" vertical="top" wrapText="1"/>
    </xf>
    <xf numFmtId="2" fontId="9" fillId="2" borderId="3" xfId="0" applyNumberFormat="1" applyFont="1" applyFill="1" applyBorder="1" applyAlignment="1">
      <alignment horizontal="left" vertical="top" wrapText="1"/>
    </xf>
    <xf numFmtId="2" fontId="6" fillId="0" borderId="4" xfId="2" applyNumberFormat="1" applyFont="1" applyFill="1" applyBorder="1" applyAlignment="1">
      <alignment wrapText="1"/>
    </xf>
    <xf numFmtId="2" fontId="6" fillId="0" borderId="3" xfId="0" applyNumberFormat="1" applyFont="1" applyFill="1" applyBorder="1" applyAlignment="1">
      <alignment horizontal="justify" wrapText="1"/>
    </xf>
    <xf numFmtId="2" fontId="17" fillId="2" borderId="3" xfId="2" applyNumberFormat="1" applyFont="1" applyFill="1" applyBorder="1" applyAlignment="1">
      <alignment wrapText="1"/>
    </xf>
    <xf numFmtId="2" fontId="17" fillId="2" borderId="3" xfId="0" applyNumberFormat="1" applyFont="1" applyFill="1" applyBorder="1" applyAlignment="1">
      <alignment vertical="top" wrapText="1"/>
    </xf>
    <xf numFmtId="3" fontId="8" fillId="2" borderId="3" xfId="3" applyNumberFormat="1" applyFont="1" applyFill="1" applyBorder="1" applyAlignment="1">
      <alignment horizontal="right" vertical="top" wrapText="1"/>
    </xf>
    <xf numFmtId="2" fontId="14" fillId="2" borderId="3" xfId="2" applyNumberFormat="1" applyFont="1" applyFill="1" applyBorder="1" applyAlignment="1">
      <alignment vertical="top" wrapText="1"/>
    </xf>
    <xf numFmtId="2" fontId="11" fillId="2" borderId="3" xfId="0" applyNumberFormat="1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justify" vertical="top" wrapText="1"/>
    </xf>
    <xf numFmtId="3" fontId="6" fillId="0" borderId="3" xfId="3" applyNumberFormat="1" applyFont="1" applyFill="1" applyBorder="1" applyAlignment="1">
      <alignment horizontal="right" vertical="top"/>
    </xf>
    <xf numFmtId="2" fontId="14" fillId="2" borderId="3" xfId="2" applyNumberFormat="1" applyFont="1" applyFill="1" applyBorder="1" applyAlignment="1">
      <alignment wrapText="1"/>
    </xf>
    <xf numFmtId="0" fontId="11" fillId="2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26" fillId="2" borderId="3" xfId="0" applyFont="1" applyFill="1" applyBorder="1" applyAlignment="1">
      <alignment horizontal="left" vertical="top" wrapText="1" shrinkToFit="1"/>
    </xf>
    <xf numFmtId="0" fontId="27" fillId="0" borderId="3" xfId="0" applyFont="1" applyFill="1" applyBorder="1" applyAlignment="1">
      <alignment horizontal="left" vertical="top" wrapText="1" shrinkToFit="1"/>
    </xf>
    <xf numFmtId="2" fontId="6" fillId="0" borderId="0" xfId="2" applyNumberFormat="1" applyFont="1" applyBorder="1"/>
    <xf numFmtId="2" fontId="6" fillId="0" borderId="0" xfId="3" applyNumberFormat="1" applyFont="1" applyBorder="1"/>
    <xf numFmtId="0" fontId="0" fillId="0" borderId="0" xfId="0" applyFont="1"/>
    <xf numFmtId="2" fontId="28" fillId="0" borderId="0" xfId="6" applyNumberFormat="1" applyFont="1" applyFill="1" applyAlignment="1">
      <alignment horizontal="left" wrapText="1"/>
    </xf>
    <xf numFmtId="0" fontId="29" fillId="0" borderId="0" xfId="2" applyFont="1"/>
    <xf numFmtId="0" fontId="28" fillId="0" borderId="0" xfId="2" applyFont="1" applyAlignment="1">
      <alignment horizontal="left"/>
    </xf>
    <xf numFmtId="0" fontId="22" fillId="0" borderId="3" xfId="0" applyFont="1" applyFill="1" applyBorder="1" applyAlignment="1">
      <alignment horizontal="justify"/>
    </xf>
    <xf numFmtId="0" fontId="3" fillId="0" borderId="0" xfId="0" applyFont="1" applyBorder="1" applyAlignment="1" applyProtection="1">
      <alignment horizontal="center" wrapText="1"/>
    </xf>
    <xf numFmtId="3" fontId="28" fillId="0" borderId="3" xfId="3" applyNumberFormat="1" applyFont="1" applyBorder="1" applyAlignment="1">
      <alignment horizontal="right"/>
    </xf>
    <xf numFmtId="0" fontId="0" fillId="5" borderId="0" xfId="0" applyFont="1" applyFill="1"/>
    <xf numFmtId="3" fontId="28" fillId="5" borderId="3" xfId="3" applyNumberFormat="1" applyFont="1" applyFill="1" applyBorder="1" applyAlignment="1">
      <alignment horizontal="right"/>
    </xf>
    <xf numFmtId="3" fontId="23" fillId="0" borderId="3" xfId="3" applyNumberFormat="1" applyFont="1" applyBorder="1" applyAlignment="1">
      <alignment horizontal="right"/>
    </xf>
    <xf numFmtId="3" fontId="28" fillId="2" borderId="3" xfId="3" applyNumberFormat="1" applyFont="1" applyFill="1" applyBorder="1"/>
    <xf numFmtId="3" fontId="28" fillId="5" borderId="3" xfId="3" applyNumberFormat="1" applyFont="1" applyFill="1" applyBorder="1"/>
    <xf numFmtId="3" fontId="23" fillId="2" borderId="3" xfId="3" applyNumberFormat="1" applyFont="1" applyFill="1" applyBorder="1"/>
    <xf numFmtId="0" fontId="14" fillId="0" borderId="3" xfId="2" applyFont="1" applyFill="1" applyBorder="1" applyAlignment="1">
      <alignment vertical="center" wrapText="1"/>
    </xf>
    <xf numFmtId="3" fontId="28" fillId="0" borderId="3" xfId="3" applyNumberFormat="1" applyFont="1" applyFill="1" applyBorder="1"/>
    <xf numFmtId="3" fontId="23" fillId="0" borderId="3" xfId="3" applyNumberFormat="1" applyFont="1" applyFill="1" applyBorder="1"/>
    <xf numFmtId="3" fontId="21" fillId="0" borderId="3" xfId="3" applyNumberFormat="1" applyFont="1" applyFill="1" applyBorder="1"/>
    <xf numFmtId="3" fontId="21" fillId="5" borderId="3" xfId="3" applyNumberFormat="1" applyFont="1" applyFill="1" applyBorder="1"/>
    <xf numFmtId="3" fontId="22" fillId="0" borderId="3" xfId="3" applyNumberFormat="1" applyFont="1" applyFill="1" applyBorder="1"/>
    <xf numFmtId="0" fontId="9" fillId="2" borderId="4" xfId="0" applyFont="1" applyFill="1" applyBorder="1" applyAlignment="1">
      <alignment wrapText="1"/>
    </xf>
    <xf numFmtId="2" fontId="28" fillId="0" borderId="0" xfId="6" applyNumberFormat="1" applyFont="1" applyFill="1" applyAlignment="1">
      <alignment horizontal="center" wrapText="1"/>
    </xf>
    <xf numFmtId="0" fontId="28" fillId="0" borderId="0" xfId="2" applyFont="1" applyAlignment="1"/>
    <xf numFmtId="0" fontId="7" fillId="2" borderId="3" xfId="2" applyFont="1" applyFill="1" applyBorder="1" applyAlignment="1">
      <alignment horizontal="left"/>
    </xf>
    <xf numFmtId="0" fontId="30" fillId="0" borderId="0" xfId="2" applyFont="1"/>
    <xf numFmtId="0" fontId="5" fillId="0" borderId="0" xfId="1" applyFont="1" applyFill="1" applyAlignment="1">
      <alignment horizontal="center"/>
    </xf>
    <xf numFmtId="4" fontId="5" fillId="0" borderId="0" xfId="1" applyNumberFormat="1" applyFont="1" applyFill="1" applyAlignment="1">
      <alignment horizontal="center"/>
    </xf>
    <xf numFmtId="0" fontId="31" fillId="0" borderId="0" xfId="0" applyFont="1"/>
    <xf numFmtId="4" fontId="5" fillId="0" borderId="0" xfId="3" applyNumberFormat="1" applyFont="1" applyFill="1" applyAlignment="1">
      <alignment horizontal="center"/>
    </xf>
    <xf numFmtId="4" fontId="2" fillId="0" borderId="0" xfId="3" applyNumberFormat="1" applyFont="1" applyFill="1" applyAlignment="1">
      <alignment horizontal="center"/>
    </xf>
    <xf numFmtId="4" fontId="7" fillId="0" borderId="0" xfId="3" applyNumberFormat="1" applyFont="1" applyFill="1"/>
    <xf numFmtId="0" fontId="2" fillId="0" borderId="3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4" fontId="5" fillId="0" borderId="3" xfId="3" applyNumberFormat="1" applyFont="1" applyBorder="1" applyAlignment="1">
      <alignment horizontal="center"/>
    </xf>
    <xf numFmtId="0" fontId="7" fillId="0" borderId="3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4" fontId="7" fillId="0" borderId="3" xfId="3" applyNumberFormat="1" applyFont="1" applyBorder="1" applyAlignment="1">
      <alignment horizontal="center"/>
    </xf>
    <xf numFmtId="0" fontId="32" fillId="0" borderId="3" xfId="6" applyFont="1" applyFill="1" applyBorder="1" applyAlignment="1">
      <alignment horizontal="center" vertical="top"/>
    </xf>
    <xf numFmtId="0" fontId="21" fillId="0" borderId="4" xfId="6" applyFont="1" applyFill="1" applyBorder="1" applyAlignment="1">
      <alignment wrapText="1"/>
    </xf>
    <xf numFmtId="4" fontId="1" fillId="0" borderId="3" xfId="3" applyNumberFormat="1" applyBorder="1"/>
    <xf numFmtId="4" fontId="1" fillId="0" borderId="3" xfId="2" applyNumberFormat="1" applyBorder="1"/>
    <xf numFmtId="0" fontId="17" fillId="4" borderId="3" xfId="2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top" wrapText="1"/>
    </xf>
    <xf numFmtId="4" fontId="1" fillId="4" borderId="3" xfId="2" applyNumberFormat="1" applyFill="1" applyBorder="1"/>
    <xf numFmtId="2" fontId="22" fillId="4" borderId="3" xfId="2" applyNumberFormat="1" applyFont="1" applyFill="1" applyBorder="1"/>
    <xf numFmtId="0" fontId="6" fillId="4" borderId="3" xfId="0" applyFont="1" applyFill="1" applyBorder="1" applyAlignment="1">
      <alignment horizontal="justify"/>
    </xf>
    <xf numFmtId="4" fontId="22" fillId="4" borderId="3" xfId="3" applyNumberFormat="1" applyFont="1" applyFill="1" applyBorder="1"/>
    <xf numFmtId="2" fontId="19" fillId="3" borderId="3" xfId="2" applyNumberFormat="1" applyFont="1" applyFill="1" applyBorder="1" applyAlignment="1">
      <alignment horizontal="left"/>
    </xf>
    <xf numFmtId="0" fontId="20" fillId="3" borderId="3" xfId="0" applyFont="1" applyFill="1" applyBorder="1" applyAlignment="1">
      <alignment horizontal="left" wrapText="1"/>
    </xf>
    <xf numFmtId="4" fontId="11" fillId="3" borderId="3" xfId="3" applyNumberFormat="1" applyFont="1" applyFill="1" applyBorder="1" applyAlignment="1">
      <alignment horizontal="right"/>
    </xf>
    <xf numFmtId="4" fontId="22" fillId="0" borderId="3" xfId="5" applyNumberFormat="1" applyFont="1" applyFill="1" applyBorder="1" applyAlignment="1"/>
    <xf numFmtId="2" fontId="8" fillId="0" borderId="0" xfId="6" applyNumberFormat="1" applyFont="1" applyFill="1" applyAlignment="1">
      <alignment horizontal="center" wrapText="1"/>
    </xf>
    <xf numFmtId="2" fontId="22" fillId="0" borderId="0" xfId="2" applyNumberFormat="1" applyFont="1" applyFill="1"/>
    <xf numFmtId="2" fontId="22" fillId="0" borderId="0" xfId="2" applyNumberFormat="1" applyFont="1" applyFill="1" applyBorder="1"/>
    <xf numFmtId="4" fontId="22" fillId="0" borderId="0" xfId="3" applyNumberFormat="1" applyFont="1" applyFill="1" applyBorder="1"/>
    <xf numFmtId="2" fontId="8" fillId="0" borderId="0" xfId="2" applyNumberFormat="1" applyFont="1" applyFill="1" applyAlignment="1">
      <alignment horizontal="center" vertical="top" wrapText="1"/>
    </xf>
    <xf numFmtId="0" fontId="2" fillId="0" borderId="0" xfId="1" applyFont="1" applyFill="1" applyAlignment="1">
      <alignment horizontal="center" wrapText="1"/>
    </xf>
    <xf numFmtId="0" fontId="33" fillId="0" borderId="1" xfId="0" applyFont="1" applyBorder="1" applyAlignment="1" applyProtection="1">
      <alignment horizontal="center" wrapText="1"/>
    </xf>
    <xf numFmtId="0" fontId="34" fillId="0" borderId="1" xfId="0" applyFont="1" applyBorder="1" applyAlignment="1">
      <alignment horizontal="center" wrapText="1"/>
    </xf>
    <xf numFmtId="0" fontId="33" fillId="0" borderId="1" xfId="0" applyFont="1" applyBorder="1" applyAlignment="1" applyProtection="1">
      <alignment horizontal="left" wrapText="1"/>
    </xf>
    <xf numFmtId="0" fontId="34" fillId="0" borderId="1" xfId="0" applyFont="1" applyBorder="1" applyAlignment="1">
      <alignment horizontal="left" wrapText="1"/>
    </xf>
  </cellXfs>
  <cellStyles count="7">
    <cellStyle name="Обычный" xfId="0" builtinId="0"/>
    <cellStyle name="Обычный 3" xfId="5"/>
    <cellStyle name="Обычный_Dod5kochtor" xfId="4"/>
    <cellStyle name="Обычный_Dod5kochtor_розрахунки 070201 2013" xfId="6"/>
    <cellStyle name="Обычный_Розрахунки  070808 2013" xfId="1"/>
    <cellStyle name="Обычный_розрахунки 070201 2013" xfId="2"/>
    <cellStyle name="Финансовый_розрахунки 070201 201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workbookViewId="0">
      <selection activeCell="A2" sqref="A2:C2"/>
    </sheetView>
  </sheetViews>
  <sheetFormatPr defaultRowHeight="12.75" x14ac:dyDescent="0.2"/>
  <cols>
    <col min="1" max="1" width="14.42578125" customWidth="1"/>
    <col min="2" max="2" width="65.140625" customWidth="1"/>
    <col min="3" max="3" width="13.5703125" customWidth="1"/>
    <col min="4" max="4" width="10" bestFit="1" customWidth="1"/>
    <col min="7" max="8" width="10.5703125" bestFit="1" customWidth="1"/>
    <col min="257" max="257" width="14.42578125" customWidth="1"/>
    <col min="258" max="258" width="61.5703125" customWidth="1"/>
    <col min="259" max="259" width="13.5703125" customWidth="1"/>
    <col min="260" max="260" width="10" bestFit="1" customWidth="1"/>
    <col min="263" max="264" width="10.5703125" bestFit="1" customWidth="1"/>
    <col min="513" max="513" width="14.42578125" customWidth="1"/>
    <col min="514" max="514" width="61.5703125" customWidth="1"/>
    <col min="515" max="515" width="13.5703125" customWidth="1"/>
    <col min="516" max="516" width="10" bestFit="1" customWidth="1"/>
    <col min="519" max="520" width="10.5703125" bestFit="1" customWidth="1"/>
    <col min="769" max="769" width="14.42578125" customWidth="1"/>
    <col min="770" max="770" width="61.5703125" customWidth="1"/>
    <col min="771" max="771" width="13.5703125" customWidth="1"/>
    <col min="772" max="772" width="10" bestFit="1" customWidth="1"/>
    <col min="775" max="776" width="10.5703125" bestFit="1" customWidth="1"/>
    <col min="1025" max="1025" width="14.42578125" customWidth="1"/>
    <col min="1026" max="1026" width="61.5703125" customWidth="1"/>
    <col min="1027" max="1027" width="13.5703125" customWidth="1"/>
    <col min="1028" max="1028" width="10" bestFit="1" customWidth="1"/>
    <col min="1031" max="1032" width="10.5703125" bestFit="1" customWidth="1"/>
    <col min="1281" max="1281" width="14.42578125" customWidth="1"/>
    <col min="1282" max="1282" width="61.5703125" customWidth="1"/>
    <col min="1283" max="1283" width="13.5703125" customWidth="1"/>
    <col min="1284" max="1284" width="10" bestFit="1" customWidth="1"/>
    <col min="1287" max="1288" width="10.5703125" bestFit="1" customWidth="1"/>
    <col min="1537" max="1537" width="14.42578125" customWidth="1"/>
    <col min="1538" max="1538" width="61.5703125" customWidth="1"/>
    <col min="1539" max="1539" width="13.5703125" customWidth="1"/>
    <col min="1540" max="1540" width="10" bestFit="1" customWidth="1"/>
    <col min="1543" max="1544" width="10.5703125" bestFit="1" customWidth="1"/>
    <col min="1793" max="1793" width="14.42578125" customWidth="1"/>
    <col min="1794" max="1794" width="61.5703125" customWidth="1"/>
    <col min="1795" max="1795" width="13.5703125" customWidth="1"/>
    <col min="1796" max="1796" width="10" bestFit="1" customWidth="1"/>
    <col min="1799" max="1800" width="10.5703125" bestFit="1" customWidth="1"/>
    <col min="2049" max="2049" width="14.42578125" customWidth="1"/>
    <col min="2050" max="2050" width="61.5703125" customWidth="1"/>
    <col min="2051" max="2051" width="13.5703125" customWidth="1"/>
    <col min="2052" max="2052" width="10" bestFit="1" customWidth="1"/>
    <col min="2055" max="2056" width="10.5703125" bestFit="1" customWidth="1"/>
    <col min="2305" max="2305" width="14.42578125" customWidth="1"/>
    <col min="2306" max="2306" width="61.5703125" customWidth="1"/>
    <col min="2307" max="2307" width="13.5703125" customWidth="1"/>
    <col min="2308" max="2308" width="10" bestFit="1" customWidth="1"/>
    <col min="2311" max="2312" width="10.5703125" bestFit="1" customWidth="1"/>
    <col min="2561" max="2561" width="14.42578125" customWidth="1"/>
    <col min="2562" max="2562" width="61.5703125" customWidth="1"/>
    <col min="2563" max="2563" width="13.5703125" customWidth="1"/>
    <col min="2564" max="2564" width="10" bestFit="1" customWidth="1"/>
    <col min="2567" max="2568" width="10.5703125" bestFit="1" customWidth="1"/>
    <col min="2817" max="2817" width="14.42578125" customWidth="1"/>
    <col min="2818" max="2818" width="61.5703125" customWidth="1"/>
    <col min="2819" max="2819" width="13.5703125" customWidth="1"/>
    <col min="2820" max="2820" width="10" bestFit="1" customWidth="1"/>
    <col min="2823" max="2824" width="10.5703125" bestFit="1" customWidth="1"/>
    <col min="3073" max="3073" width="14.42578125" customWidth="1"/>
    <col min="3074" max="3074" width="61.5703125" customWidth="1"/>
    <col min="3075" max="3075" width="13.5703125" customWidth="1"/>
    <col min="3076" max="3076" width="10" bestFit="1" customWidth="1"/>
    <col min="3079" max="3080" width="10.5703125" bestFit="1" customWidth="1"/>
    <col min="3329" max="3329" width="14.42578125" customWidth="1"/>
    <col min="3330" max="3330" width="61.5703125" customWidth="1"/>
    <col min="3331" max="3331" width="13.5703125" customWidth="1"/>
    <col min="3332" max="3332" width="10" bestFit="1" customWidth="1"/>
    <col min="3335" max="3336" width="10.5703125" bestFit="1" customWidth="1"/>
    <col min="3585" max="3585" width="14.42578125" customWidth="1"/>
    <col min="3586" max="3586" width="61.5703125" customWidth="1"/>
    <col min="3587" max="3587" width="13.5703125" customWidth="1"/>
    <col min="3588" max="3588" width="10" bestFit="1" customWidth="1"/>
    <col min="3591" max="3592" width="10.5703125" bestFit="1" customWidth="1"/>
    <col min="3841" max="3841" width="14.42578125" customWidth="1"/>
    <col min="3842" max="3842" width="61.5703125" customWidth="1"/>
    <col min="3843" max="3843" width="13.5703125" customWidth="1"/>
    <col min="3844" max="3844" width="10" bestFit="1" customWidth="1"/>
    <col min="3847" max="3848" width="10.5703125" bestFit="1" customWidth="1"/>
    <col min="4097" max="4097" width="14.42578125" customWidth="1"/>
    <col min="4098" max="4098" width="61.5703125" customWidth="1"/>
    <col min="4099" max="4099" width="13.5703125" customWidth="1"/>
    <col min="4100" max="4100" width="10" bestFit="1" customWidth="1"/>
    <col min="4103" max="4104" width="10.5703125" bestFit="1" customWidth="1"/>
    <col min="4353" max="4353" width="14.42578125" customWidth="1"/>
    <col min="4354" max="4354" width="61.5703125" customWidth="1"/>
    <col min="4355" max="4355" width="13.5703125" customWidth="1"/>
    <col min="4356" max="4356" width="10" bestFit="1" customWidth="1"/>
    <col min="4359" max="4360" width="10.5703125" bestFit="1" customWidth="1"/>
    <col min="4609" max="4609" width="14.42578125" customWidth="1"/>
    <col min="4610" max="4610" width="61.5703125" customWidth="1"/>
    <col min="4611" max="4611" width="13.5703125" customWidth="1"/>
    <col min="4612" max="4612" width="10" bestFit="1" customWidth="1"/>
    <col min="4615" max="4616" width="10.5703125" bestFit="1" customWidth="1"/>
    <col min="4865" max="4865" width="14.42578125" customWidth="1"/>
    <col min="4866" max="4866" width="61.5703125" customWidth="1"/>
    <col min="4867" max="4867" width="13.5703125" customWidth="1"/>
    <col min="4868" max="4868" width="10" bestFit="1" customWidth="1"/>
    <col min="4871" max="4872" width="10.5703125" bestFit="1" customWidth="1"/>
    <col min="5121" max="5121" width="14.42578125" customWidth="1"/>
    <col min="5122" max="5122" width="61.5703125" customWidth="1"/>
    <col min="5123" max="5123" width="13.5703125" customWidth="1"/>
    <col min="5124" max="5124" width="10" bestFit="1" customWidth="1"/>
    <col min="5127" max="5128" width="10.5703125" bestFit="1" customWidth="1"/>
    <col min="5377" max="5377" width="14.42578125" customWidth="1"/>
    <col min="5378" max="5378" width="61.5703125" customWidth="1"/>
    <col min="5379" max="5379" width="13.5703125" customWidth="1"/>
    <col min="5380" max="5380" width="10" bestFit="1" customWidth="1"/>
    <col min="5383" max="5384" width="10.5703125" bestFit="1" customWidth="1"/>
    <col min="5633" max="5633" width="14.42578125" customWidth="1"/>
    <col min="5634" max="5634" width="61.5703125" customWidth="1"/>
    <col min="5635" max="5635" width="13.5703125" customWidth="1"/>
    <col min="5636" max="5636" width="10" bestFit="1" customWidth="1"/>
    <col min="5639" max="5640" width="10.5703125" bestFit="1" customWidth="1"/>
    <col min="5889" max="5889" width="14.42578125" customWidth="1"/>
    <col min="5890" max="5890" width="61.5703125" customWidth="1"/>
    <col min="5891" max="5891" width="13.5703125" customWidth="1"/>
    <col min="5892" max="5892" width="10" bestFit="1" customWidth="1"/>
    <col min="5895" max="5896" width="10.5703125" bestFit="1" customWidth="1"/>
    <col min="6145" max="6145" width="14.42578125" customWidth="1"/>
    <col min="6146" max="6146" width="61.5703125" customWidth="1"/>
    <col min="6147" max="6147" width="13.5703125" customWidth="1"/>
    <col min="6148" max="6148" width="10" bestFit="1" customWidth="1"/>
    <col min="6151" max="6152" width="10.5703125" bestFit="1" customWidth="1"/>
    <col min="6401" max="6401" width="14.42578125" customWidth="1"/>
    <col min="6402" max="6402" width="61.5703125" customWidth="1"/>
    <col min="6403" max="6403" width="13.5703125" customWidth="1"/>
    <col min="6404" max="6404" width="10" bestFit="1" customWidth="1"/>
    <col min="6407" max="6408" width="10.5703125" bestFit="1" customWidth="1"/>
    <col min="6657" max="6657" width="14.42578125" customWidth="1"/>
    <col min="6658" max="6658" width="61.5703125" customWidth="1"/>
    <col min="6659" max="6659" width="13.5703125" customWidth="1"/>
    <col min="6660" max="6660" width="10" bestFit="1" customWidth="1"/>
    <col min="6663" max="6664" width="10.5703125" bestFit="1" customWidth="1"/>
    <col min="6913" max="6913" width="14.42578125" customWidth="1"/>
    <col min="6914" max="6914" width="61.5703125" customWidth="1"/>
    <col min="6915" max="6915" width="13.5703125" customWidth="1"/>
    <col min="6916" max="6916" width="10" bestFit="1" customWidth="1"/>
    <col min="6919" max="6920" width="10.5703125" bestFit="1" customWidth="1"/>
    <col min="7169" max="7169" width="14.42578125" customWidth="1"/>
    <col min="7170" max="7170" width="61.5703125" customWidth="1"/>
    <col min="7171" max="7171" width="13.5703125" customWidth="1"/>
    <col min="7172" max="7172" width="10" bestFit="1" customWidth="1"/>
    <col min="7175" max="7176" width="10.5703125" bestFit="1" customWidth="1"/>
    <col min="7425" max="7425" width="14.42578125" customWidth="1"/>
    <col min="7426" max="7426" width="61.5703125" customWidth="1"/>
    <col min="7427" max="7427" width="13.5703125" customWidth="1"/>
    <col min="7428" max="7428" width="10" bestFit="1" customWidth="1"/>
    <col min="7431" max="7432" width="10.5703125" bestFit="1" customWidth="1"/>
    <col min="7681" max="7681" width="14.42578125" customWidth="1"/>
    <col min="7682" max="7682" width="61.5703125" customWidth="1"/>
    <col min="7683" max="7683" width="13.5703125" customWidth="1"/>
    <col min="7684" max="7684" width="10" bestFit="1" customWidth="1"/>
    <col min="7687" max="7688" width="10.5703125" bestFit="1" customWidth="1"/>
    <col min="7937" max="7937" width="14.42578125" customWidth="1"/>
    <col min="7938" max="7938" width="61.5703125" customWidth="1"/>
    <col min="7939" max="7939" width="13.5703125" customWidth="1"/>
    <col min="7940" max="7940" width="10" bestFit="1" customWidth="1"/>
    <col min="7943" max="7944" width="10.5703125" bestFit="1" customWidth="1"/>
    <col min="8193" max="8193" width="14.42578125" customWidth="1"/>
    <col min="8194" max="8194" width="61.5703125" customWidth="1"/>
    <col min="8195" max="8195" width="13.5703125" customWidth="1"/>
    <col min="8196" max="8196" width="10" bestFit="1" customWidth="1"/>
    <col min="8199" max="8200" width="10.5703125" bestFit="1" customWidth="1"/>
    <col min="8449" max="8449" width="14.42578125" customWidth="1"/>
    <col min="8450" max="8450" width="61.5703125" customWidth="1"/>
    <col min="8451" max="8451" width="13.5703125" customWidth="1"/>
    <col min="8452" max="8452" width="10" bestFit="1" customWidth="1"/>
    <col min="8455" max="8456" width="10.5703125" bestFit="1" customWidth="1"/>
    <col min="8705" max="8705" width="14.42578125" customWidth="1"/>
    <col min="8706" max="8706" width="61.5703125" customWidth="1"/>
    <col min="8707" max="8707" width="13.5703125" customWidth="1"/>
    <col min="8708" max="8708" width="10" bestFit="1" customWidth="1"/>
    <col min="8711" max="8712" width="10.5703125" bestFit="1" customWidth="1"/>
    <col min="8961" max="8961" width="14.42578125" customWidth="1"/>
    <col min="8962" max="8962" width="61.5703125" customWidth="1"/>
    <col min="8963" max="8963" width="13.5703125" customWidth="1"/>
    <col min="8964" max="8964" width="10" bestFit="1" customWidth="1"/>
    <col min="8967" max="8968" width="10.5703125" bestFit="1" customWidth="1"/>
    <col min="9217" max="9217" width="14.42578125" customWidth="1"/>
    <col min="9218" max="9218" width="61.5703125" customWidth="1"/>
    <col min="9219" max="9219" width="13.5703125" customWidth="1"/>
    <col min="9220" max="9220" width="10" bestFit="1" customWidth="1"/>
    <col min="9223" max="9224" width="10.5703125" bestFit="1" customWidth="1"/>
    <col min="9473" max="9473" width="14.42578125" customWidth="1"/>
    <col min="9474" max="9474" width="61.5703125" customWidth="1"/>
    <col min="9475" max="9475" width="13.5703125" customWidth="1"/>
    <col min="9476" max="9476" width="10" bestFit="1" customWidth="1"/>
    <col min="9479" max="9480" width="10.5703125" bestFit="1" customWidth="1"/>
    <col min="9729" max="9729" width="14.42578125" customWidth="1"/>
    <col min="9730" max="9730" width="61.5703125" customWidth="1"/>
    <col min="9731" max="9731" width="13.5703125" customWidth="1"/>
    <col min="9732" max="9732" width="10" bestFit="1" customWidth="1"/>
    <col min="9735" max="9736" width="10.5703125" bestFit="1" customWidth="1"/>
    <col min="9985" max="9985" width="14.42578125" customWidth="1"/>
    <col min="9986" max="9986" width="61.5703125" customWidth="1"/>
    <col min="9987" max="9987" width="13.5703125" customWidth="1"/>
    <col min="9988" max="9988" width="10" bestFit="1" customWidth="1"/>
    <col min="9991" max="9992" width="10.5703125" bestFit="1" customWidth="1"/>
    <col min="10241" max="10241" width="14.42578125" customWidth="1"/>
    <col min="10242" max="10242" width="61.5703125" customWidth="1"/>
    <col min="10243" max="10243" width="13.5703125" customWidth="1"/>
    <col min="10244" max="10244" width="10" bestFit="1" customWidth="1"/>
    <col min="10247" max="10248" width="10.5703125" bestFit="1" customWidth="1"/>
    <col min="10497" max="10497" width="14.42578125" customWidth="1"/>
    <col min="10498" max="10498" width="61.5703125" customWidth="1"/>
    <col min="10499" max="10499" width="13.5703125" customWidth="1"/>
    <col min="10500" max="10500" width="10" bestFit="1" customWidth="1"/>
    <col min="10503" max="10504" width="10.5703125" bestFit="1" customWidth="1"/>
    <col min="10753" max="10753" width="14.42578125" customWidth="1"/>
    <col min="10754" max="10754" width="61.5703125" customWidth="1"/>
    <col min="10755" max="10755" width="13.5703125" customWidth="1"/>
    <col min="10756" max="10756" width="10" bestFit="1" customWidth="1"/>
    <col min="10759" max="10760" width="10.5703125" bestFit="1" customWidth="1"/>
    <col min="11009" max="11009" width="14.42578125" customWidth="1"/>
    <col min="11010" max="11010" width="61.5703125" customWidth="1"/>
    <col min="11011" max="11011" width="13.5703125" customWidth="1"/>
    <col min="11012" max="11012" width="10" bestFit="1" customWidth="1"/>
    <col min="11015" max="11016" width="10.5703125" bestFit="1" customWidth="1"/>
    <col min="11265" max="11265" width="14.42578125" customWidth="1"/>
    <col min="11266" max="11266" width="61.5703125" customWidth="1"/>
    <col min="11267" max="11267" width="13.5703125" customWidth="1"/>
    <col min="11268" max="11268" width="10" bestFit="1" customWidth="1"/>
    <col min="11271" max="11272" width="10.5703125" bestFit="1" customWidth="1"/>
    <col min="11521" max="11521" width="14.42578125" customWidth="1"/>
    <col min="11522" max="11522" width="61.5703125" customWidth="1"/>
    <col min="11523" max="11523" width="13.5703125" customWidth="1"/>
    <col min="11524" max="11524" width="10" bestFit="1" customWidth="1"/>
    <col min="11527" max="11528" width="10.5703125" bestFit="1" customWidth="1"/>
    <col min="11777" max="11777" width="14.42578125" customWidth="1"/>
    <col min="11778" max="11778" width="61.5703125" customWidth="1"/>
    <col min="11779" max="11779" width="13.5703125" customWidth="1"/>
    <col min="11780" max="11780" width="10" bestFit="1" customWidth="1"/>
    <col min="11783" max="11784" width="10.5703125" bestFit="1" customWidth="1"/>
    <col min="12033" max="12033" width="14.42578125" customWidth="1"/>
    <col min="12034" max="12034" width="61.5703125" customWidth="1"/>
    <col min="12035" max="12035" width="13.5703125" customWidth="1"/>
    <col min="12036" max="12036" width="10" bestFit="1" customWidth="1"/>
    <col min="12039" max="12040" width="10.5703125" bestFit="1" customWidth="1"/>
    <col min="12289" max="12289" width="14.42578125" customWidth="1"/>
    <col min="12290" max="12290" width="61.5703125" customWidth="1"/>
    <col min="12291" max="12291" width="13.5703125" customWidth="1"/>
    <col min="12292" max="12292" width="10" bestFit="1" customWidth="1"/>
    <col min="12295" max="12296" width="10.5703125" bestFit="1" customWidth="1"/>
    <col min="12545" max="12545" width="14.42578125" customWidth="1"/>
    <col min="12546" max="12546" width="61.5703125" customWidth="1"/>
    <col min="12547" max="12547" width="13.5703125" customWidth="1"/>
    <col min="12548" max="12548" width="10" bestFit="1" customWidth="1"/>
    <col min="12551" max="12552" width="10.5703125" bestFit="1" customWidth="1"/>
    <col min="12801" max="12801" width="14.42578125" customWidth="1"/>
    <col min="12802" max="12802" width="61.5703125" customWidth="1"/>
    <col min="12803" max="12803" width="13.5703125" customWidth="1"/>
    <col min="12804" max="12804" width="10" bestFit="1" customWidth="1"/>
    <col min="12807" max="12808" width="10.5703125" bestFit="1" customWidth="1"/>
    <col min="13057" max="13057" width="14.42578125" customWidth="1"/>
    <col min="13058" max="13058" width="61.5703125" customWidth="1"/>
    <col min="13059" max="13059" width="13.5703125" customWidth="1"/>
    <col min="13060" max="13060" width="10" bestFit="1" customWidth="1"/>
    <col min="13063" max="13064" width="10.5703125" bestFit="1" customWidth="1"/>
    <col min="13313" max="13313" width="14.42578125" customWidth="1"/>
    <col min="13314" max="13314" width="61.5703125" customWidth="1"/>
    <col min="13315" max="13315" width="13.5703125" customWidth="1"/>
    <col min="13316" max="13316" width="10" bestFit="1" customWidth="1"/>
    <col min="13319" max="13320" width="10.5703125" bestFit="1" customWidth="1"/>
    <col min="13569" max="13569" width="14.42578125" customWidth="1"/>
    <col min="13570" max="13570" width="61.5703125" customWidth="1"/>
    <col min="13571" max="13571" width="13.5703125" customWidth="1"/>
    <col min="13572" max="13572" width="10" bestFit="1" customWidth="1"/>
    <col min="13575" max="13576" width="10.5703125" bestFit="1" customWidth="1"/>
    <col min="13825" max="13825" width="14.42578125" customWidth="1"/>
    <col min="13826" max="13826" width="61.5703125" customWidth="1"/>
    <col min="13827" max="13827" width="13.5703125" customWidth="1"/>
    <col min="13828" max="13828" width="10" bestFit="1" customWidth="1"/>
    <col min="13831" max="13832" width="10.5703125" bestFit="1" customWidth="1"/>
    <col min="14081" max="14081" width="14.42578125" customWidth="1"/>
    <col min="14082" max="14082" width="61.5703125" customWidth="1"/>
    <col min="14083" max="14083" width="13.5703125" customWidth="1"/>
    <col min="14084" max="14084" width="10" bestFit="1" customWidth="1"/>
    <col min="14087" max="14088" width="10.5703125" bestFit="1" customWidth="1"/>
    <col min="14337" max="14337" width="14.42578125" customWidth="1"/>
    <col min="14338" max="14338" width="61.5703125" customWidth="1"/>
    <col min="14339" max="14339" width="13.5703125" customWidth="1"/>
    <col min="14340" max="14340" width="10" bestFit="1" customWidth="1"/>
    <col min="14343" max="14344" width="10.5703125" bestFit="1" customWidth="1"/>
    <col min="14593" max="14593" width="14.42578125" customWidth="1"/>
    <col min="14594" max="14594" width="61.5703125" customWidth="1"/>
    <col min="14595" max="14595" width="13.5703125" customWidth="1"/>
    <col min="14596" max="14596" width="10" bestFit="1" customWidth="1"/>
    <col min="14599" max="14600" width="10.5703125" bestFit="1" customWidth="1"/>
    <col min="14849" max="14849" width="14.42578125" customWidth="1"/>
    <col min="14850" max="14850" width="61.5703125" customWidth="1"/>
    <col min="14851" max="14851" width="13.5703125" customWidth="1"/>
    <col min="14852" max="14852" width="10" bestFit="1" customWidth="1"/>
    <col min="14855" max="14856" width="10.5703125" bestFit="1" customWidth="1"/>
    <col min="15105" max="15105" width="14.42578125" customWidth="1"/>
    <col min="15106" max="15106" width="61.5703125" customWidth="1"/>
    <col min="15107" max="15107" width="13.5703125" customWidth="1"/>
    <col min="15108" max="15108" width="10" bestFit="1" customWidth="1"/>
    <col min="15111" max="15112" width="10.5703125" bestFit="1" customWidth="1"/>
    <col min="15361" max="15361" width="14.42578125" customWidth="1"/>
    <col min="15362" max="15362" width="61.5703125" customWidth="1"/>
    <col min="15363" max="15363" width="13.5703125" customWidth="1"/>
    <col min="15364" max="15364" width="10" bestFit="1" customWidth="1"/>
    <col min="15367" max="15368" width="10.5703125" bestFit="1" customWidth="1"/>
    <col min="15617" max="15617" width="14.42578125" customWidth="1"/>
    <col min="15618" max="15618" width="61.5703125" customWidth="1"/>
    <col min="15619" max="15619" width="13.5703125" customWidth="1"/>
    <col min="15620" max="15620" width="10" bestFit="1" customWidth="1"/>
    <col min="15623" max="15624" width="10.5703125" bestFit="1" customWidth="1"/>
    <col min="15873" max="15873" width="14.42578125" customWidth="1"/>
    <col min="15874" max="15874" width="61.5703125" customWidth="1"/>
    <col min="15875" max="15875" width="13.5703125" customWidth="1"/>
    <col min="15876" max="15876" width="10" bestFit="1" customWidth="1"/>
    <col min="15879" max="15880" width="10.5703125" bestFit="1" customWidth="1"/>
    <col min="16129" max="16129" width="14.42578125" customWidth="1"/>
    <col min="16130" max="16130" width="61.5703125" customWidth="1"/>
    <col min="16131" max="16131" width="13.5703125" customWidth="1"/>
    <col min="16132" max="16132" width="10" bestFit="1" customWidth="1"/>
    <col min="16135" max="16136" width="10.5703125" bestFit="1" customWidth="1"/>
  </cols>
  <sheetData>
    <row r="1" spans="1:7" ht="52.5" customHeight="1" x14ac:dyDescent="0.2">
      <c r="A1" s="1" t="s">
        <v>0</v>
      </c>
      <c r="B1" s="1"/>
      <c r="C1" s="1"/>
    </row>
    <row r="2" spans="1:7" ht="27.75" customHeight="1" x14ac:dyDescent="0.2">
      <c r="A2" s="2" t="s">
        <v>1</v>
      </c>
      <c r="B2" s="3"/>
      <c r="C2" s="3"/>
    </row>
    <row r="3" spans="1:7" ht="14.25" customHeight="1" x14ac:dyDescent="0.25">
      <c r="A3" s="4" t="s">
        <v>2</v>
      </c>
      <c r="B3" s="4"/>
      <c r="C3" s="4"/>
    </row>
    <row r="4" spans="1:7" ht="14.25" customHeight="1" x14ac:dyDescent="0.3">
      <c r="A4" s="5"/>
      <c r="B4" s="6" t="s">
        <v>3</v>
      </c>
      <c r="C4" s="7"/>
    </row>
    <row r="5" spans="1:7" ht="14.25" customHeight="1" x14ac:dyDescent="0.3">
      <c r="A5" s="8"/>
      <c r="B5" s="8"/>
      <c r="C5" s="9" t="s">
        <v>4</v>
      </c>
    </row>
    <row r="6" spans="1:7" ht="18.75" x14ac:dyDescent="0.3">
      <c r="A6" s="8"/>
      <c r="B6" s="8"/>
      <c r="C6" s="10" t="s">
        <v>5</v>
      </c>
    </row>
    <row r="7" spans="1:7" ht="24.75" customHeight="1" x14ac:dyDescent="0.3">
      <c r="A7" s="11" t="s">
        <v>6</v>
      </c>
      <c r="B7" s="12"/>
      <c r="C7" s="13">
        <f>C8+C48</f>
        <v>4437641</v>
      </c>
      <c r="G7" s="14"/>
    </row>
    <row r="8" spans="1:7" ht="23.25" customHeight="1" x14ac:dyDescent="0.3">
      <c r="A8" s="15" t="s">
        <v>7</v>
      </c>
      <c r="B8" s="12" t="s">
        <v>8</v>
      </c>
      <c r="C8" s="13">
        <f>C9+C46</f>
        <v>3104557</v>
      </c>
      <c r="E8" s="16"/>
    </row>
    <row r="9" spans="1:7" ht="23.25" customHeight="1" x14ac:dyDescent="0.25">
      <c r="A9" s="15" t="s">
        <v>9</v>
      </c>
      <c r="B9" s="17" t="s">
        <v>10</v>
      </c>
      <c r="C9" s="18">
        <f>ROUND(C10,0)</f>
        <v>2531376</v>
      </c>
    </row>
    <row r="10" spans="1:7" s="23" customFormat="1" ht="34.5" x14ac:dyDescent="0.25">
      <c r="A10" s="19" t="s">
        <v>11</v>
      </c>
      <c r="B10" s="20" t="s">
        <v>12</v>
      </c>
      <c r="C10" s="21">
        <f>ROUND(C11+C20+C27,0)</f>
        <v>2531376</v>
      </c>
      <c r="D10" s="22"/>
      <c r="F10" s="24"/>
    </row>
    <row r="11" spans="1:7" ht="18.75" customHeight="1" x14ac:dyDescent="0.25">
      <c r="A11" s="25"/>
      <c r="B11" s="26" t="s">
        <v>13</v>
      </c>
      <c r="C11" s="27">
        <f>SUM(C12:C19,0)</f>
        <v>684206.91138840839</v>
      </c>
      <c r="E11" s="28"/>
    </row>
    <row r="12" spans="1:7" ht="17.25" customHeight="1" x14ac:dyDescent="0.25">
      <c r="A12" s="19"/>
      <c r="B12" s="29" t="s">
        <v>14</v>
      </c>
      <c r="C12" s="30">
        <v>440618.47613738501</v>
      </c>
      <c r="E12" s="28"/>
    </row>
    <row r="13" spans="1:7" ht="16.5" x14ac:dyDescent="0.25">
      <c r="A13" s="19"/>
      <c r="B13" s="29" t="s">
        <v>15</v>
      </c>
      <c r="C13" s="30">
        <v>110719.93072555996</v>
      </c>
      <c r="E13" s="28"/>
    </row>
    <row r="14" spans="1:7" ht="16.5" x14ac:dyDescent="0.25">
      <c r="A14" s="19"/>
      <c r="B14" s="29" t="s">
        <v>16</v>
      </c>
      <c r="C14" s="30">
        <v>16210.089280483928</v>
      </c>
      <c r="E14" s="28"/>
    </row>
    <row r="15" spans="1:7" ht="16.5" x14ac:dyDescent="0.25">
      <c r="A15" s="19"/>
      <c r="B15" s="29" t="s">
        <v>17</v>
      </c>
      <c r="C15" s="30">
        <v>24890.828685134806</v>
      </c>
      <c r="E15" s="28"/>
    </row>
    <row r="16" spans="1:7" ht="18" customHeight="1" x14ac:dyDescent="0.25">
      <c r="A16" s="19"/>
      <c r="B16" s="29" t="s">
        <v>18</v>
      </c>
      <c r="C16" s="30">
        <v>2684.5483578707222</v>
      </c>
      <c r="E16" s="28"/>
    </row>
    <row r="17" spans="1:7" ht="18.75" customHeight="1" x14ac:dyDescent="0.25">
      <c r="A17" s="19"/>
      <c r="B17" s="29" t="s">
        <v>19</v>
      </c>
      <c r="C17" s="30">
        <v>46427.704859974074</v>
      </c>
      <c r="E17" s="28"/>
    </row>
    <row r="18" spans="1:7" ht="16.5" x14ac:dyDescent="0.25">
      <c r="A18" s="19"/>
      <c r="B18" s="31" t="s">
        <v>20</v>
      </c>
      <c r="C18" s="30">
        <v>29542.719342000004</v>
      </c>
      <c r="E18" s="28"/>
    </row>
    <row r="19" spans="1:7" ht="15.75" customHeight="1" x14ac:dyDescent="0.25">
      <c r="A19" s="19"/>
      <c r="B19" s="31" t="s">
        <v>21</v>
      </c>
      <c r="C19" s="30">
        <v>13112.614000000001</v>
      </c>
      <c r="E19" s="28"/>
    </row>
    <row r="20" spans="1:7" ht="16.5" customHeight="1" x14ac:dyDescent="0.25">
      <c r="A20" s="32"/>
      <c r="B20" s="33" t="s">
        <v>22</v>
      </c>
      <c r="C20" s="21">
        <f>SUM(C21:C26)</f>
        <v>290688.82200000004</v>
      </c>
      <c r="D20" s="34"/>
    </row>
    <row r="21" spans="1:7" ht="16.5" x14ac:dyDescent="0.25">
      <c r="A21" s="35"/>
      <c r="B21" s="31" t="s">
        <v>14</v>
      </c>
      <c r="C21" s="36">
        <f>13847.08*3+15602.4*9</f>
        <v>181962.84</v>
      </c>
      <c r="G21" s="14"/>
    </row>
    <row r="22" spans="1:7" ht="16.5" x14ac:dyDescent="0.25">
      <c r="A22" s="37"/>
      <c r="B22" s="31" t="s">
        <v>15</v>
      </c>
      <c r="C22" s="36">
        <f>3954.67*3+4455.99*9</f>
        <v>51967.92</v>
      </c>
    </row>
    <row r="23" spans="1:7" ht="16.5" x14ac:dyDescent="0.25">
      <c r="A23" s="35"/>
      <c r="B23" s="31" t="s">
        <v>23</v>
      </c>
      <c r="C23" s="36">
        <f>C21*0.05</f>
        <v>9098.1419999999998</v>
      </c>
    </row>
    <row r="24" spans="1:7" ht="16.5" x14ac:dyDescent="0.25">
      <c r="A24" s="35"/>
      <c r="B24" s="31" t="s">
        <v>24</v>
      </c>
      <c r="C24" s="36">
        <f>2370.5*3+2671.02*9</f>
        <v>31150.68</v>
      </c>
    </row>
    <row r="25" spans="1:7" ht="16.5" x14ac:dyDescent="0.25">
      <c r="A25" s="35"/>
      <c r="B25" s="31" t="s">
        <v>20</v>
      </c>
      <c r="C25" s="36">
        <v>15008.4</v>
      </c>
      <c r="E25" s="16"/>
    </row>
    <row r="26" spans="1:7" ht="16.5" x14ac:dyDescent="0.25">
      <c r="A26" s="35"/>
      <c r="B26" s="31" t="s">
        <v>21</v>
      </c>
      <c r="C26" s="36">
        <f>C25*0.1</f>
        <v>1500.8400000000001</v>
      </c>
      <c r="D26" s="34"/>
      <c r="F26" s="14"/>
    </row>
    <row r="27" spans="1:7" ht="16.5" customHeight="1" x14ac:dyDescent="0.25">
      <c r="A27" s="35"/>
      <c r="B27" s="33" t="s">
        <v>25</v>
      </c>
      <c r="C27" s="21">
        <f>C28+C40</f>
        <v>1556480.2799999998</v>
      </c>
    </row>
    <row r="28" spans="1:7" ht="16.5" customHeight="1" x14ac:dyDescent="0.25">
      <c r="A28" s="35"/>
      <c r="B28" s="38" t="s">
        <v>26</v>
      </c>
      <c r="C28" s="21">
        <f>SUM(C29:C39)</f>
        <v>1427566.38</v>
      </c>
    </row>
    <row r="29" spans="1:7" ht="16.5" customHeight="1" x14ac:dyDescent="0.25">
      <c r="A29" s="37"/>
      <c r="B29" s="31" t="s">
        <v>27</v>
      </c>
      <c r="C29" s="36">
        <v>691360.5</v>
      </c>
    </row>
    <row r="30" spans="1:7" ht="16.5" x14ac:dyDescent="0.25">
      <c r="A30" s="35"/>
      <c r="B30" s="39" t="s">
        <v>28</v>
      </c>
      <c r="C30" s="36">
        <v>576932.69999999995</v>
      </c>
    </row>
    <row r="31" spans="1:7" ht="16.5" x14ac:dyDescent="0.25">
      <c r="A31" s="35"/>
      <c r="B31" s="40" t="s">
        <v>29</v>
      </c>
      <c r="C31" s="36">
        <v>21789.9</v>
      </c>
    </row>
    <row r="32" spans="1:7" ht="16.5" x14ac:dyDescent="0.25">
      <c r="A32" s="35"/>
      <c r="B32" s="40" t="s">
        <v>30</v>
      </c>
      <c r="C32" s="36">
        <v>4954.2</v>
      </c>
    </row>
    <row r="33" spans="1:6" ht="16.5" x14ac:dyDescent="0.25">
      <c r="A33" s="35"/>
      <c r="B33" s="40" t="s">
        <v>31</v>
      </c>
      <c r="C33" s="36">
        <v>3442.8</v>
      </c>
    </row>
    <row r="34" spans="1:6" ht="18.75" customHeight="1" x14ac:dyDescent="0.25">
      <c r="A34" s="35"/>
      <c r="B34" s="40" t="s">
        <v>32</v>
      </c>
      <c r="C34" s="36">
        <v>3442.8</v>
      </c>
    </row>
    <row r="35" spans="1:6" ht="16.5" x14ac:dyDescent="0.25">
      <c r="A35" s="35"/>
      <c r="B35" s="40" t="s">
        <v>33</v>
      </c>
      <c r="C35" s="36">
        <v>25569.3</v>
      </c>
    </row>
    <row r="36" spans="1:6" ht="16.5" x14ac:dyDescent="0.25">
      <c r="A36" s="35"/>
      <c r="B36" s="41" t="s">
        <v>34</v>
      </c>
      <c r="C36" s="36">
        <v>13340.04</v>
      </c>
    </row>
    <row r="37" spans="1:6" ht="16.5" x14ac:dyDescent="0.25">
      <c r="A37" s="42"/>
      <c r="B37" s="40" t="s">
        <v>35</v>
      </c>
      <c r="C37" s="36">
        <v>35704.14</v>
      </c>
    </row>
    <row r="38" spans="1:6" ht="18" customHeight="1" x14ac:dyDescent="0.25">
      <c r="A38" s="42"/>
      <c r="B38" s="31" t="s">
        <v>20</v>
      </c>
      <c r="C38" s="36">
        <v>51030</v>
      </c>
    </row>
    <row r="39" spans="1:6" ht="16.5" x14ac:dyDescent="0.25">
      <c r="A39" s="42"/>
      <c r="B39" s="31" t="s">
        <v>36</v>
      </c>
      <c r="C39" s="36">
        <v>0</v>
      </c>
    </row>
    <row r="40" spans="1:6" s="23" customFormat="1" ht="17.25" x14ac:dyDescent="0.25">
      <c r="A40" s="43"/>
      <c r="B40" s="33" t="s">
        <v>37</v>
      </c>
      <c r="C40" s="21">
        <f>C41+C42+C43+C44+C45</f>
        <v>128913.9</v>
      </c>
      <c r="D40" s="22"/>
      <c r="F40" s="24"/>
    </row>
    <row r="41" spans="1:6" ht="16.5" x14ac:dyDescent="0.25">
      <c r="A41" s="44"/>
      <c r="B41" s="31" t="s">
        <v>27</v>
      </c>
      <c r="C41" s="36">
        <v>72320.25</v>
      </c>
    </row>
    <row r="42" spans="1:6" ht="16.5" x14ac:dyDescent="0.25">
      <c r="A42" s="44"/>
      <c r="B42" s="39" t="s">
        <v>28</v>
      </c>
      <c r="C42" s="36">
        <v>44304.75</v>
      </c>
    </row>
    <row r="43" spans="1:6" ht="16.5" x14ac:dyDescent="0.25">
      <c r="A43" s="44"/>
      <c r="B43" s="40" t="s">
        <v>33</v>
      </c>
      <c r="C43" s="36">
        <v>6087.9</v>
      </c>
    </row>
    <row r="44" spans="1:6" ht="16.5" x14ac:dyDescent="0.25">
      <c r="A44" s="44"/>
      <c r="B44" s="41" t="s">
        <v>34</v>
      </c>
      <c r="C44" s="36">
        <v>0</v>
      </c>
    </row>
    <row r="45" spans="1:6" ht="16.5" x14ac:dyDescent="0.25">
      <c r="A45" s="44"/>
      <c r="B45" s="31" t="s">
        <v>38</v>
      </c>
      <c r="C45" s="36">
        <v>6201</v>
      </c>
    </row>
    <row r="46" spans="1:6" ht="24.75" customHeight="1" x14ac:dyDescent="0.2">
      <c r="A46" s="45" t="s">
        <v>39</v>
      </c>
      <c r="B46" s="46" t="s">
        <v>40</v>
      </c>
      <c r="C46" s="47">
        <f>ROUND(C47,0)</f>
        <v>573181</v>
      </c>
    </row>
    <row r="47" spans="1:6" ht="18" customHeight="1" x14ac:dyDescent="0.25">
      <c r="A47" s="48"/>
      <c r="B47" s="49" t="s">
        <v>41</v>
      </c>
      <c r="C47" s="21">
        <f>69967+88350+264338+150526</f>
        <v>573181</v>
      </c>
      <c r="D47" s="16"/>
      <c r="E47" s="16"/>
    </row>
    <row r="48" spans="1:6" ht="18" customHeight="1" x14ac:dyDescent="0.2">
      <c r="A48" s="50" t="s">
        <v>42</v>
      </c>
      <c r="B48" s="46" t="s">
        <v>43</v>
      </c>
      <c r="C48" s="51">
        <f>C50+C60+C64+C73+C95+C97+C103</f>
        <v>1333084</v>
      </c>
    </row>
    <row r="49" spans="1:4" ht="5.25" customHeight="1" x14ac:dyDescent="0.25">
      <c r="A49" s="52"/>
      <c r="B49" s="53"/>
      <c r="C49" s="54"/>
    </row>
    <row r="50" spans="1:4" ht="18" customHeight="1" x14ac:dyDescent="0.2">
      <c r="A50" s="55" t="s">
        <v>44</v>
      </c>
      <c r="B50" s="56" t="s">
        <v>45</v>
      </c>
      <c r="C50" s="57">
        <f>C51+C52+C53+C54+C55+C56+C57+C58+C59</f>
        <v>314000</v>
      </c>
      <c r="D50" s="16"/>
    </row>
    <row r="51" spans="1:4" ht="30" x14ac:dyDescent="0.25">
      <c r="A51" s="58"/>
      <c r="B51" s="59" t="s">
        <v>108</v>
      </c>
      <c r="C51" s="60">
        <v>220000</v>
      </c>
    </row>
    <row r="52" spans="1:4" ht="15.75" x14ac:dyDescent="0.25">
      <c r="A52" s="58"/>
      <c r="B52" s="61" t="s">
        <v>109</v>
      </c>
      <c r="C52" s="60">
        <v>15000</v>
      </c>
    </row>
    <row r="53" spans="1:4" ht="15.75" x14ac:dyDescent="0.25">
      <c r="A53" s="58"/>
      <c r="B53" s="62" t="s">
        <v>46</v>
      </c>
      <c r="C53" s="54">
        <v>30000</v>
      </c>
    </row>
    <row r="54" spans="1:4" ht="15.75" x14ac:dyDescent="0.25">
      <c r="A54" s="58"/>
      <c r="B54" s="63" t="s">
        <v>47</v>
      </c>
      <c r="C54" s="64">
        <v>12000</v>
      </c>
    </row>
    <row r="55" spans="1:4" ht="15.75" x14ac:dyDescent="0.25">
      <c r="A55" s="58"/>
      <c r="B55" s="63" t="s">
        <v>48</v>
      </c>
      <c r="C55" s="64">
        <v>8000</v>
      </c>
    </row>
    <row r="56" spans="1:4" ht="15.75" x14ac:dyDescent="0.25">
      <c r="A56" s="58"/>
      <c r="B56" s="63" t="s">
        <v>49</v>
      </c>
      <c r="C56" s="64">
        <v>9000</v>
      </c>
    </row>
    <row r="57" spans="1:4" ht="15.75" x14ac:dyDescent="0.25">
      <c r="A57" s="58"/>
      <c r="B57" s="63" t="s">
        <v>50</v>
      </c>
      <c r="C57" s="64">
        <v>2000</v>
      </c>
    </row>
    <row r="58" spans="1:4" ht="15.75" x14ac:dyDescent="0.25">
      <c r="A58" s="58"/>
      <c r="B58" s="63" t="s">
        <v>51</v>
      </c>
      <c r="C58" s="64">
        <v>3000</v>
      </c>
    </row>
    <row r="59" spans="1:4" ht="19.5" customHeight="1" x14ac:dyDescent="0.25">
      <c r="A59" s="58"/>
      <c r="B59" s="63" t="s">
        <v>52</v>
      </c>
      <c r="C59" s="64">
        <v>15000</v>
      </c>
    </row>
    <row r="60" spans="1:4" ht="18.75" customHeight="1" x14ac:dyDescent="0.2">
      <c r="A60" s="65" t="s">
        <v>53</v>
      </c>
      <c r="B60" s="66" t="s">
        <v>54</v>
      </c>
      <c r="C60" s="67">
        <f>C61</f>
        <v>7000</v>
      </c>
    </row>
    <row r="61" spans="1:4" ht="15.75" x14ac:dyDescent="0.25">
      <c r="A61" s="68"/>
      <c r="B61" s="69" t="s">
        <v>55</v>
      </c>
      <c r="C61" s="70">
        <f>C62+C63</f>
        <v>7000</v>
      </c>
    </row>
    <row r="62" spans="1:4" ht="17.25" customHeight="1" x14ac:dyDescent="0.25">
      <c r="A62" s="71"/>
      <c r="B62" s="72" t="s">
        <v>56</v>
      </c>
      <c r="C62" s="73">
        <v>3500</v>
      </c>
    </row>
    <row r="63" spans="1:4" ht="18.75" customHeight="1" x14ac:dyDescent="0.25">
      <c r="A63" s="71"/>
      <c r="B63" s="72" t="s">
        <v>57</v>
      </c>
      <c r="C63" s="73">
        <v>3500</v>
      </c>
      <c r="D63" s="28"/>
    </row>
    <row r="64" spans="1:4" ht="15.75" customHeight="1" x14ac:dyDescent="0.2">
      <c r="A64" s="65" t="s">
        <v>58</v>
      </c>
      <c r="B64" s="74" t="s">
        <v>59</v>
      </c>
      <c r="C64" s="67">
        <f>C65+C66+C67+C68+C69+C70+C71+C72</f>
        <v>269640</v>
      </c>
    </row>
    <row r="65" spans="1:4" ht="15.75" customHeight="1" x14ac:dyDescent="0.25">
      <c r="A65" s="75"/>
      <c r="B65" s="76" t="s">
        <v>60</v>
      </c>
      <c r="C65" s="77">
        <v>53760</v>
      </c>
    </row>
    <row r="66" spans="1:4" ht="15.75" customHeight="1" x14ac:dyDescent="0.25">
      <c r="A66" s="75"/>
      <c r="B66" s="76" t="s">
        <v>61</v>
      </c>
      <c r="C66" s="77">
        <v>24640</v>
      </c>
      <c r="D66" s="28"/>
    </row>
    <row r="67" spans="1:4" ht="14.25" customHeight="1" x14ac:dyDescent="0.25">
      <c r="A67" s="75"/>
      <c r="B67" s="76" t="s">
        <v>62</v>
      </c>
      <c r="C67" s="77">
        <v>36960</v>
      </c>
    </row>
    <row r="68" spans="1:4" ht="15.75" customHeight="1" x14ac:dyDescent="0.25">
      <c r="A68" s="78"/>
      <c r="B68" s="76" t="s">
        <v>63</v>
      </c>
      <c r="C68" s="79">
        <v>8960</v>
      </c>
    </row>
    <row r="69" spans="1:4" ht="15.75" customHeight="1" x14ac:dyDescent="0.25">
      <c r="A69" s="78"/>
      <c r="B69" s="76" t="s">
        <v>64</v>
      </c>
      <c r="C69" s="79">
        <v>23520</v>
      </c>
    </row>
    <row r="70" spans="1:4" ht="15.75" x14ac:dyDescent="0.25">
      <c r="A70" s="78"/>
      <c r="B70" s="76" t="s">
        <v>65</v>
      </c>
      <c r="C70" s="79">
        <v>0</v>
      </c>
    </row>
    <row r="71" spans="1:4" ht="39" x14ac:dyDescent="0.25">
      <c r="A71" s="75"/>
      <c r="B71" s="114" t="s">
        <v>66</v>
      </c>
      <c r="C71" s="79">
        <v>106400</v>
      </c>
    </row>
    <row r="72" spans="1:4" ht="51.75" x14ac:dyDescent="0.25">
      <c r="A72" s="75"/>
      <c r="B72" s="114" t="s">
        <v>67</v>
      </c>
      <c r="C72" s="79">
        <v>15400</v>
      </c>
    </row>
    <row r="73" spans="1:4" ht="17.25" customHeight="1" x14ac:dyDescent="0.2">
      <c r="A73" s="65" t="s">
        <v>68</v>
      </c>
      <c r="B73" s="80" t="s">
        <v>69</v>
      </c>
      <c r="C73" s="81">
        <f>C74+C75+C76+C77+C78+C79+C80+C81+C82+C83+C84+C85+C86+C87+C88+C89+C90+C91+C92+C93+C94</f>
        <v>146070</v>
      </c>
    </row>
    <row r="74" spans="1:4" ht="15.75" x14ac:dyDescent="0.25">
      <c r="A74" s="82"/>
      <c r="B74" s="83" t="s">
        <v>70</v>
      </c>
      <c r="C74" s="84">
        <v>2500</v>
      </c>
    </row>
    <row r="75" spans="1:4" ht="15.75" x14ac:dyDescent="0.25">
      <c r="A75" s="82"/>
      <c r="B75" s="83" t="s">
        <v>71</v>
      </c>
      <c r="C75" s="85">
        <v>10000</v>
      </c>
    </row>
    <row r="76" spans="1:4" ht="15.75" x14ac:dyDescent="0.25">
      <c r="A76" s="82"/>
      <c r="B76" s="83" t="s">
        <v>72</v>
      </c>
      <c r="C76" s="84">
        <v>20000</v>
      </c>
    </row>
    <row r="77" spans="1:4" ht="17.25" customHeight="1" x14ac:dyDescent="0.25">
      <c r="A77" s="82"/>
      <c r="B77" s="86" t="s">
        <v>73</v>
      </c>
      <c r="C77" s="63"/>
    </row>
    <row r="78" spans="1:4" ht="15" customHeight="1" x14ac:dyDescent="0.25">
      <c r="A78" s="82"/>
      <c r="B78" s="83" t="s">
        <v>74</v>
      </c>
      <c r="C78" s="87">
        <v>7920</v>
      </c>
    </row>
    <row r="79" spans="1:4" ht="15" customHeight="1" x14ac:dyDescent="0.25">
      <c r="A79" s="82"/>
      <c r="B79" s="83" t="s">
        <v>75</v>
      </c>
      <c r="C79" s="84">
        <v>20000</v>
      </c>
    </row>
    <row r="80" spans="1:4" ht="15.75" customHeight="1" x14ac:dyDescent="0.25">
      <c r="A80" s="82"/>
      <c r="B80" s="88" t="s">
        <v>76</v>
      </c>
      <c r="C80" s="63">
        <v>0</v>
      </c>
    </row>
    <row r="81" spans="1:3" ht="15.75" x14ac:dyDescent="0.25">
      <c r="A81" s="82"/>
      <c r="B81" s="88" t="s">
        <v>77</v>
      </c>
      <c r="C81" s="87"/>
    </row>
    <row r="82" spans="1:3" ht="15.75" x14ac:dyDescent="0.25">
      <c r="A82" s="82"/>
      <c r="B82" s="89" t="s">
        <v>78</v>
      </c>
      <c r="C82" s="63">
        <v>4000</v>
      </c>
    </row>
    <row r="83" spans="1:3" ht="15.75" x14ac:dyDescent="0.25">
      <c r="A83" s="82"/>
      <c r="B83" s="86" t="s">
        <v>79</v>
      </c>
      <c r="C83" s="63">
        <v>36000</v>
      </c>
    </row>
    <row r="84" spans="1:3" ht="15.75" customHeight="1" x14ac:dyDescent="0.25">
      <c r="A84" s="82"/>
      <c r="B84" s="83" t="s">
        <v>80</v>
      </c>
      <c r="C84" s="87">
        <v>4200</v>
      </c>
    </row>
    <row r="85" spans="1:3" ht="15.75" x14ac:dyDescent="0.25">
      <c r="A85" s="82"/>
      <c r="B85" s="83" t="s">
        <v>81</v>
      </c>
      <c r="C85" s="87">
        <v>9600</v>
      </c>
    </row>
    <row r="86" spans="1:3" ht="15.75" x14ac:dyDescent="0.25">
      <c r="A86" s="82"/>
      <c r="B86" s="83" t="s">
        <v>82</v>
      </c>
      <c r="C86" s="87">
        <v>4200</v>
      </c>
    </row>
    <row r="87" spans="1:3" ht="15.75" x14ac:dyDescent="0.25">
      <c r="A87" s="82"/>
      <c r="B87" s="83" t="s">
        <v>83</v>
      </c>
      <c r="C87" s="87">
        <v>11000</v>
      </c>
    </row>
    <row r="88" spans="1:3" ht="16.5" customHeight="1" x14ac:dyDescent="0.25">
      <c r="A88" s="82"/>
      <c r="B88" s="83" t="s">
        <v>84</v>
      </c>
      <c r="C88" s="87">
        <v>1150</v>
      </c>
    </row>
    <row r="89" spans="1:3" ht="15.75" x14ac:dyDescent="0.25">
      <c r="A89" s="82"/>
      <c r="B89" s="83" t="s">
        <v>85</v>
      </c>
      <c r="C89" s="63">
        <v>2400</v>
      </c>
    </row>
    <row r="90" spans="1:3" ht="15.75" x14ac:dyDescent="0.25">
      <c r="A90" s="82"/>
      <c r="B90" s="83" t="s">
        <v>86</v>
      </c>
      <c r="C90" s="87">
        <v>1500</v>
      </c>
    </row>
    <row r="91" spans="1:3" ht="15.75" x14ac:dyDescent="0.25">
      <c r="A91" s="82"/>
      <c r="B91" s="90" t="s">
        <v>87</v>
      </c>
      <c r="C91" s="87">
        <v>2000</v>
      </c>
    </row>
    <row r="92" spans="1:3" ht="16.5" customHeight="1" x14ac:dyDescent="0.25">
      <c r="A92" s="82"/>
      <c r="B92" s="91" t="s">
        <v>88</v>
      </c>
      <c r="C92" s="63">
        <v>2500</v>
      </c>
    </row>
    <row r="93" spans="1:3" ht="16.5" customHeight="1" x14ac:dyDescent="0.25">
      <c r="A93" s="82"/>
      <c r="B93" s="91" t="s">
        <v>89</v>
      </c>
      <c r="C93" s="87">
        <v>5600</v>
      </c>
    </row>
    <row r="94" spans="1:3" ht="16.5" customHeight="1" x14ac:dyDescent="0.25">
      <c r="A94" s="82"/>
      <c r="B94" s="91" t="s">
        <v>90</v>
      </c>
      <c r="C94" s="87">
        <v>1500</v>
      </c>
    </row>
    <row r="95" spans="1:3" ht="16.5" x14ac:dyDescent="0.2">
      <c r="A95" s="92" t="s">
        <v>91</v>
      </c>
      <c r="B95" s="93" t="s">
        <v>92</v>
      </c>
      <c r="C95" s="81">
        <f>SUM(C96:C96)</f>
        <v>9000</v>
      </c>
    </row>
    <row r="96" spans="1:3" ht="21" customHeight="1" x14ac:dyDescent="0.25">
      <c r="A96" s="94"/>
      <c r="B96" s="95" t="s">
        <v>93</v>
      </c>
      <c r="C96" s="73">
        <v>9000</v>
      </c>
    </row>
    <row r="97" spans="1:3" ht="20.25" customHeight="1" x14ac:dyDescent="0.25">
      <c r="A97" s="96" t="s">
        <v>94</v>
      </c>
      <c r="B97" s="97" t="s">
        <v>95</v>
      </c>
      <c r="C97" s="98">
        <f>C98+C100</f>
        <v>582374</v>
      </c>
    </row>
    <row r="98" spans="1:3" ht="17.25" customHeight="1" x14ac:dyDescent="0.2">
      <c r="A98" s="99" t="s">
        <v>96</v>
      </c>
      <c r="B98" s="100" t="s">
        <v>97</v>
      </c>
      <c r="C98" s="67">
        <f>C99</f>
        <v>256074</v>
      </c>
    </row>
    <row r="99" spans="1:3" ht="18.75" customHeight="1" x14ac:dyDescent="0.25">
      <c r="A99" s="82"/>
      <c r="B99" s="101" t="s">
        <v>98</v>
      </c>
      <c r="C99" s="102">
        <v>256074</v>
      </c>
    </row>
    <row r="100" spans="1:3" ht="17.25" customHeight="1" x14ac:dyDescent="0.25">
      <c r="A100" s="103" t="s">
        <v>99</v>
      </c>
      <c r="B100" s="104" t="s">
        <v>100</v>
      </c>
      <c r="C100" s="67">
        <f>C101+C102</f>
        <v>326300</v>
      </c>
    </row>
    <row r="101" spans="1:3" ht="17.25" customHeight="1" x14ac:dyDescent="0.25">
      <c r="A101" s="82"/>
      <c r="B101" s="105" t="s">
        <v>101</v>
      </c>
      <c r="C101" s="102">
        <v>313300</v>
      </c>
    </row>
    <row r="102" spans="1:3" ht="32.25" customHeight="1" x14ac:dyDescent="0.25">
      <c r="A102" s="82"/>
      <c r="B102" s="105" t="s">
        <v>102</v>
      </c>
      <c r="C102" s="102">
        <v>13000</v>
      </c>
    </row>
    <row r="103" spans="1:3" ht="30" x14ac:dyDescent="0.2">
      <c r="A103" s="99" t="s">
        <v>103</v>
      </c>
      <c r="B103" s="106" t="s">
        <v>104</v>
      </c>
      <c r="C103" s="67">
        <f>C104</f>
        <v>5000</v>
      </c>
    </row>
    <row r="104" spans="1:3" ht="26.25" customHeight="1" x14ac:dyDescent="0.25">
      <c r="A104" s="82"/>
      <c r="B104" s="107" t="s">
        <v>105</v>
      </c>
      <c r="C104" s="102">
        <v>5000</v>
      </c>
    </row>
    <row r="105" spans="1:3" s="110" customFormat="1" ht="15.75" customHeight="1" x14ac:dyDescent="0.25">
      <c r="A105" s="108"/>
      <c r="B105" s="108"/>
      <c r="C105" s="109"/>
    </row>
    <row r="106" spans="1:3" s="110" customFormat="1" ht="14.25" x14ac:dyDescent="0.2">
      <c r="A106" s="111" t="s">
        <v>106</v>
      </c>
      <c r="B106" s="111"/>
      <c r="C106" s="111"/>
    </row>
    <row r="107" spans="1:3" s="110" customFormat="1" ht="15.75" customHeight="1" x14ac:dyDescent="0.2">
      <c r="A107" s="112"/>
      <c r="B107" s="112"/>
      <c r="C107" s="112"/>
    </row>
    <row r="108" spans="1:3" ht="14.25" x14ac:dyDescent="0.2">
      <c r="A108" s="113" t="s">
        <v>107</v>
      </c>
      <c r="B108" s="113"/>
      <c r="C108" s="113"/>
    </row>
  </sheetData>
  <mergeCells count="5">
    <mergeCell ref="A1:C1"/>
    <mergeCell ref="A2:C2"/>
    <mergeCell ref="A3:C3"/>
    <mergeCell ref="A106:C106"/>
    <mergeCell ref="A108:C10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D5" sqref="D5"/>
    </sheetView>
  </sheetViews>
  <sheetFormatPr defaultRowHeight="12.75" x14ac:dyDescent="0.2"/>
  <cols>
    <col min="1" max="1" width="17.42578125" customWidth="1"/>
    <col min="2" max="2" width="62.7109375" customWidth="1"/>
    <col min="3" max="3" width="0.5703125" hidden="1" customWidth="1"/>
    <col min="4" max="4" width="15" customWidth="1"/>
    <col min="5" max="5" width="0.140625" hidden="1" customWidth="1"/>
    <col min="6" max="6" width="0" hidden="1" customWidth="1"/>
    <col min="7" max="8" width="10.5703125" hidden="1" customWidth="1"/>
    <col min="9" max="11" width="0" hidden="1" customWidth="1"/>
    <col min="12" max="12" width="4.42578125" hidden="1" customWidth="1"/>
    <col min="257" max="257" width="9.42578125" customWidth="1"/>
    <col min="258" max="258" width="48.140625" customWidth="1"/>
    <col min="259" max="259" width="10.42578125" customWidth="1"/>
    <col min="260" max="260" width="10.140625" customWidth="1"/>
    <col min="261" max="261" width="8.85546875" customWidth="1"/>
    <col min="262" max="268" width="0" hidden="1" customWidth="1"/>
    <col min="513" max="513" width="9.42578125" customWidth="1"/>
    <col min="514" max="514" width="48.140625" customWidth="1"/>
    <col min="515" max="515" width="10.42578125" customWidth="1"/>
    <col min="516" max="516" width="10.140625" customWidth="1"/>
    <col min="517" max="517" width="8.85546875" customWidth="1"/>
    <col min="518" max="524" width="0" hidden="1" customWidth="1"/>
    <col min="769" max="769" width="9.42578125" customWidth="1"/>
    <col min="770" max="770" width="48.140625" customWidth="1"/>
    <col min="771" max="771" width="10.42578125" customWidth="1"/>
    <col min="772" max="772" width="10.140625" customWidth="1"/>
    <col min="773" max="773" width="8.85546875" customWidth="1"/>
    <col min="774" max="780" width="0" hidden="1" customWidth="1"/>
    <col min="1025" max="1025" width="9.42578125" customWidth="1"/>
    <col min="1026" max="1026" width="48.140625" customWidth="1"/>
    <col min="1027" max="1027" width="10.42578125" customWidth="1"/>
    <col min="1028" max="1028" width="10.140625" customWidth="1"/>
    <col min="1029" max="1029" width="8.85546875" customWidth="1"/>
    <col min="1030" max="1036" width="0" hidden="1" customWidth="1"/>
    <col min="1281" max="1281" width="9.42578125" customWidth="1"/>
    <col min="1282" max="1282" width="48.140625" customWidth="1"/>
    <col min="1283" max="1283" width="10.42578125" customWidth="1"/>
    <col min="1284" max="1284" width="10.140625" customWidth="1"/>
    <col min="1285" max="1285" width="8.85546875" customWidth="1"/>
    <col min="1286" max="1292" width="0" hidden="1" customWidth="1"/>
    <col min="1537" max="1537" width="9.42578125" customWidth="1"/>
    <col min="1538" max="1538" width="48.140625" customWidth="1"/>
    <col min="1539" max="1539" width="10.42578125" customWidth="1"/>
    <col min="1540" max="1540" width="10.140625" customWidth="1"/>
    <col min="1541" max="1541" width="8.85546875" customWidth="1"/>
    <col min="1542" max="1548" width="0" hidden="1" customWidth="1"/>
    <col min="1793" max="1793" width="9.42578125" customWidth="1"/>
    <col min="1794" max="1794" width="48.140625" customWidth="1"/>
    <col min="1795" max="1795" width="10.42578125" customWidth="1"/>
    <col min="1796" max="1796" width="10.140625" customWidth="1"/>
    <col min="1797" max="1797" width="8.85546875" customWidth="1"/>
    <col min="1798" max="1804" width="0" hidden="1" customWidth="1"/>
    <col min="2049" max="2049" width="9.42578125" customWidth="1"/>
    <col min="2050" max="2050" width="48.140625" customWidth="1"/>
    <col min="2051" max="2051" width="10.42578125" customWidth="1"/>
    <col min="2052" max="2052" width="10.140625" customWidth="1"/>
    <col min="2053" max="2053" width="8.85546875" customWidth="1"/>
    <col min="2054" max="2060" width="0" hidden="1" customWidth="1"/>
    <col min="2305" max="2305" width="9.42578125" customWidth="1"/>
    <col min="2306" max="2306" width="48.140625" customWidth="1"/>
    <col min="2307" max="2307" width="10.42578125" customWidth="1"/>
    <col min="2308" max="2308" width="10.140625" customWidth="1"/>
    <col min="2309" max="2309" width="8.85546875" customWidth="1"/>
    <col min="2310" max="2316" width="0" hidden="1" customWidth="1"/>
    <col min="2561" max="2561" width="9.42578125" customWidth="1"/>
    <col min="2562" max="2562" width="48.140625" customWidth="1"/>
    <col min="2563" max="2563" width="10.42578125" customWidth="1"/>
    <col min="2564" max="2564" width="10.140625" customWidth="1"/>
    <col min="2565" max="2565" width="8.85546875" customWidth="1"/>
    <col min="2566" max="2572" width="0" hidden="1" customWidth="1"/>
    <col min="2817" max="2817" width="9.42578125" customWidth="1"/>
    <col min="2818" max="2818" width="48.140625" customWidth="1"/>
    <col min="2819" max="2819" width="10.42578125" customWidth="1"/>
    <col min="2820" max="2820" width="10.140625" customWidth="1"/>
    <col min="2821" max="2821" width="8.85546875" customWidth="1"/>
    <col min="2822" max="2828" width="0" hidden="1" customWidth="1"/>
    <col min="3073" max="3073" width="9.42578125" customWidth="1"/>
    <col min="3074" max="3074" width="48.140625" customWidth="1"/>
    <col min="3075" max="3075" width="10.42578125" customWidth="1"/>
    <col min="3076" max="3076" width="10.140625" customWidth="1"/>
    <col min="3077" max="3077" width="8.85546875" customWidth="1"/>
    <col min="3078" max="3084" width="0" hidden="1" customWidth="1"/>
    <col min="3329" max="3329" width="9.42578125" customWidth="1"/>
    <col min="3330" max="3330" width="48.140625" customWidth="1"/>
    <col min="3331" max="3331" width="10.42578125" customWidth="1"/>
    <col min="3332" max="3332" width="10.140625" customWidth="1"/>
    <col min="3333" max="3333" width="8.85546875" customWidth="1"/>
    <col min="3334" max="3340" width="0" hidden="1" customWidth="1"/>
    <col min="3585" max="3585" width="9.42578125" customWidth="1"/>
    <col min="3586" max="3586" width="48.140625" customWidth="1"/>
    <col min="3587" max="3587" width="10.42578125" customWidth="1"/>
    <col min="3588" max="3588" width="10.140625" customWidth="1"/>
    <col min="3589" max="3589" width="8.85546875" customWidth="1"/>
    <col min="3590" max="3596" width="0" hidden="1" customWidth="1"/>
    <col min="3841" max="3841" width="9.42578125" customWidth="1"/>
    <col min="3842" max="3842" width="48.140625" customWidth="1"/>
    <col min="3843" max="3843" width="10.42578125" customWidth="1"/>
    <col min="3844" max="3844" width="10.140625" customWidth="1"/>
    <col min="3845" max="3845" width="8.85546875" customWidth="1"/>
    <col min="3846" max="3852" width="0" hidden="1" customWidth="1"/>
    <col min="4097" max="4097" width="9.42578125" customWidth="1"/>
    <col min="4098" max="4098" width="48.140625" customWidth="1"/>
    <col min="4099" max="4099" width="10.42578125" customWidth="1"/>
    <col min="4100" max="4100" width="10.140625" customWidth="1"/>
    <col min="4101" max="4101" width="8.85546875" customWidth="1"/>
    <col min="4102" max="4108" width="0" hidden="1" customWidth="1"/>
    <col min="4353" max="4353" width="9.42578125" customWidth="1"/>
    <col min="4354" max="4354" width="48.140625" customWidth="1"/>
    <col min="4355" max="4355" width="10.42578125" customWidth="1"/>
    <col min="4356" max="4356" width="10.140625" customWidth="1"/>
    <col min="4357" max="4357" width="8.85546875" customWidth="1"/>
    <col min="4358" max="4364" width="0" hidden="1" customWidth="1"/>
    <col min="4609" max="4609" width="9.42578125" customWidth="1"/>
    <col min="4610" max="4610" width="48.140625" customWidth="1"/>
    <col min="4611" max="4611" width="10.42578125" customWidth="1"/>
    <col min="4612" max="4612" width="10.140625" customWidth="1"/>
    <col min="4613" max="4613" width="8.85546875" customWidth="1"/>
    <col min="4614" max="4620" width="0" hidden="1" customWidth="1"/>
    <col min="4865" max="4865" width="9.42578125" customWidth="1"/>
    <col min="4866" max="4866" width="48.140625" customWidth="1"/>
    <col min="4867" max="4867" width="10.42578125" customWidth="1"/>
    <col min="4868" max="4868" width="10.140625" customWidth="1"/>
    <col min="4869" max="4869" width="8.85546875" customWidth="1"/>
    <col min="4870" max="4876" width="0" hidden="1" customWidth="1"/>
    <col min="5121" max="5121" width="9.42578125" customWidth="1"/>
    <col min="5122" max="5122" width="48.140625" customWidth="1"/>
    <col min="5123" max="5123" width="10.42578125" customWidth="1"/>
    <col min="5124" max="5124" width="10.140625" customWidth="1"/>
    <col min="5125" max="5125" width="8.85546875" customWidth="1"/>
    <col min="5126" max="5132" width="0" hidden="1" customWidth="1"/>
    <col min="5377" max="5377" width="9.42578125" customWidth="1"/>
    <col min="5378" max="5378" width="48.140625" customWidth="1"/>
    <col min="5379" max="5379" width="10.42578125" customWidth="1"/>
    <col min="5380" max="5380" width="10.140625" customWidth="1"/>
    <col min="5381" max="5381" width="8.85546875" customWidth="1"/>
    <col min="5382" max="5388" width="0" hidden="1" customWidth="1"/>
    <col min="5633" max="5633" width="9.42578125" customWidth="1"/>
    <col min="5634" max="5634" width="48.140625" customWidth="1"/>
    <col min="5635" max="5635" width="10.42578125" customWidth="1"/>
    <col min="5636" max="5636" width="10.140625" customWidth="1"/>
    <col min="5637" max="5637" width="8.85546875" customWidth="1"/>
    <col min="5638" max="5644" width="0" hidden="1" customWidth="1"/>
    <col min="5889" max="5889" width="9.42578125" customWidth="1"/>
    <col min="5890" max="5890" width="48.140625" customWidth="1"/>
    <col min="5891" max="5891" width="10.42578125" customWidth="1"/>
    <col min="5892" max="5892" width="10.140625" customWidth="1"/>
    <col min="5893" max="5893" width="8.85546875" customWidth="1"/>
    <col min="5894" max="5900" width="0" hidden="1" customWidth="1"/>
    <col min="6145" max="6145" width="9.42578125" customWidth="1"/>
    <col min="6146" max="6146" width="48.140625" customWidth="1"/>
    <col min="6147" max="6147" width="10.42578125" customWidth="1"/>
    <col min="6148" max="6148" width="10.140625" customWidth="1"/>
    <col min="6149" max="6149" width="8.85546875" customWidth="1"/>
    <col min="6150" max="6156" width="0" hidden="1" customWidth="1"/>
    <col min="6401" max="6401" width="9.42578125" customWidth="1"/>
    <col min="6402" max="6402" width="48.140625" customWidth="1"/>
    <col min="6403" max="6403" width="10.42578125" customWidth="1"/>
    <col min="6404" max="6404" width="10.140625" customWidth="1"/>
    <col min="6405" max="6405" width="8.85546875" customWidth="1"/>
    <col min="6406" max="6412" width="0" hidden="1" customWidth="1"/>
    <col min="6657" max="6657" width="9.42578125" customWidth="1"/>
    <col min="6658" max="6658" width="48.140625" customWidth="1"/>
    <col min="6659" max="6659" width="10.42578125" customWidth="1"/>
    <col min="6660" max="6660" width="10.140625" customWidth="1"/>
    <col min="6661" max="6661" width="8.85546875" customWidth="1"/>
    <col min="6662" max="6668" width="0" hidden="1" customWidth="1"/>
    <col min="6913" max="6913" width="9.42578125" customWidth="1"/>
    <col min="6914" max="6914" width="48.140625" customWidth="1"/>
    <col min="6915" max="6915" width="10.42578125" customWidth="1"/>
    <col min="6916" max="6916" width="10.140625" customWidth="1"/>
    <col min="6917" max="6917" width="8.85546875" customWidth="1"/>
    <col min="6918" max="6924" width="0" hidden="1" customWidth="1"/>
    <col min="7169" max="7169" width="9.42578125" customWidth="1"/>
    <col min="7170" max="7170" width="48.140625" customWidth="1"/>
    <col min="7171" max="7171" width="10.42578125" customWidth="1"/>
    <col min="7172" max="7172" width="10.140625" customWidth="1"/>
    <col min="7173" max="7173" width="8.85546875" customWidth="1"/>
    <col min="7174" max="7180" width="0" hidden="1" customWidth="1"/>
    <col min="7425" max="7425" width="9.42578125" customWidth="1"/>
    <col min="7426" max="7426" width="48.140625" customWidth="1"/>
    <col min="7427" max="7427" width="10.42578125" customWidth="1"/>
    <col min="7428" max="7428" width="10.140625" customWidth="1"/>
    <col min="7429" max="7429" width="8.85546875" customWidth="1"/>
    <col min="7430" max="7436" width="0" hidden="1" customWidth="1"/>
    <col min="7681" max="7681" width="9.42578125" customWidth="1"/>
    <col min="7682" max="7682" width="48.140625" customWidth="1"/>
    <col min="7683" max="7683" width="10.42578125" customWidth="1"/>
    <col min="7684" max="7684" width="10.140625" customWidth="1"/>
    <col min="7685" max="7685" width="8.85546875" customWidth="1"/>
    <col min="7686" max="7692" width="0" hidden="1" customWidth="1"/>
    <col min="7937" max="7937" width="9.42578125" customWidth="1"/>
    <col min="7938" max="7938" width="48.140625" customWidth="1"/>
    <col min="7939" max="7939" width="10.42578125" customWidth="1"/>
    <col min="7940" max="7940" width="10.140625" customWidth="1"/>
    <col min="7941" max="7941" width="8.85546875" customWidth="1"/>
    <col min="7942" max="7948" width="0" hidden="1" customWidth="1"/>
    <col min="8193" max="8193" width="9.42578125" customWidth="1"/>
    <col min="8194" max="8194" width="48.140625" customWidth="1"/>
    <col min="8195" max="8195" width="10.42578125" customWidth="1"/>
    <col min="8196" max="8196" width="10.140625" customWidth="1"/>
    <col min="8197" max="8197" width="8.85546875" customWidth="1"/>
    <col min="8198" max="8204" width="0" hidden="1" customWidth="1"/>
    <col min="8449" max="8449" width="9.42578125" customWidth="1"/>
    <col min="8450" max="8450" width="48.140625" customWidth="1"/>
    <col min="8451" max="8451" width="10.42578125" customWidth="1"/>
    <col min="8452" max="8452" width="10.140625" customWidth="1"/>
    <col min="8453" max="8453" width="8.85546875" customWidth="1"/>
    <col min="8454" max="8460" width="0" hidden="1" customWidth="1"/>
    <col min="8705" max="8705" width="9.42578125" customWidth="1"/>
    <col min="8706" max="8706" width="48.140625" customWidth="1"/>
    <col min="8707" max="8707" width="10.42578125" customWidth="1"/>
    <col min="8708" max="8708" width="10.140625" customWidth="1"/>
    <col min="8709" max="8709" width="8.85546875" customWidth="1"/>
    <col min="8710" max="8716" width="0" hidden="1" customWidth="1"/>
    <col min="8961" max="8961" width="9.42578125" customWidth="1"/>
    <col min="8962" max="8962" width="48.140625" customWidth="1"/>
    <col min="8963" max="8963" width="10.42578125" customWidth="1"/>
    <col min="8964" max="8964" width="10.140625" customWidth="1"/>
    <col min="8965" max="8965" width="8.85546875" customWidth="1"/>
    <col min="8966" max="8972" width="0" hidden="1" customWidth="1"/>
    <col min="9217" max="9217" width="9.42578125" customWidth="1"/>
    <col min="9218" max="9218" width="48.140625" customWidth="1"/>
    <col min="9219" max="9219" width="10.42578125" customWidth="1"/>
    <col min="9220" max="9220" width="10.140625" customWidth="1"/>
    <col min="9221" max="9221" width="8.85546875" customWidth="1"/>
    <col min="9222" max="9228" width="0" hidden="1" customWidth="1"/>
    <col min="9473" max="9473" width="9.42578125" customWidth="1"/>
    <col min="9474" max="9474" width="48.140625" customWidth="1"/>
    <col min="9475" max="9475" width="10.42578125" customWidth="1"/>
    <col min="9476" max="9476" width="10.140625" customWidth="1"/>
    <col min="9477" max="9477" width="8.85546875" customWidth="1"/>
    <col min="9478" max="9484" width="0" hidden="1" customWidth="1"/>
    <col min="9729" max="9729" width="9.42578125" customWidth="1"/>
    <col min="9730" max="9730" width="48.140625" customWidth="1"/>
    <col min="9731" max="9731" width="10.42578125" customWidth="1"/>
    <col min="9732" max="9732" width="10.140625" customWidth="1"/>
    <col min="9733" max="9733" width="8.85546875" customWidth="1"/>
    <col min="9734" max="9740" width="0" hidden="1" customWidth="1"/>
    <col min="9985" max="9985" width="9.42578125" customWidth="1"/>
    <col min="9986" max="9986" width="48.140625" customWidth="1"/>
    <col min="9987" max="9987" width="10.42578125" customWidth="1"/>
    <col min="9988" max="9988" width="10.140625" customWidth="1"/>
    <col min="9989" max="9989" width="8.85546875" customWidth="1"/>
    <col min="9990" max="9996" width="0" hidden="1" customWidth="1"/>
    <col min="10241" max="10241" width="9.42578125" customWidth="1"/>
    <col min="10242" max="10242" width="48.140625" customWidth="1"/>
    <col min="10243" max="10243" width="10.42578125" customWidth="1"/>
    <col min="10244" max="10244" width="10.140625" customWidth="1"/>
    <col min="10245" max="10245" width="8.85546875" customWidth="1"/>
    <col min="10246" max="10252" width="0" hidden="1" customWidth="1"/>
    <col min="10497" max="10497" width="9.42578125" customWidth="1"/>
    <col min="10498" max="10498" width="48.140625" customWidth="1"/>
    <col min="10499" max="10499" width="10.42578125" customWidth="1"/>
    <col min="10500" max="10500" width="10.140625" customWidth="1"/>
    <col min="10501" max="10501" width="8.85546875" customWidth="1"/>
    <col min="10502" max="10508" width="0" hidden="1" customWidth="1"/>
    <col min="10753" max="10753" width="9.42578125" customWidth="1"/>
    <col min="10754" max="10754" width="48.140625" customWidth="1"/>
    <col min="10755" max="10755" width="10.42578125" customWidth="1"/>
    <col min="10756" max="10756" width="10.140625" customWidth="1"/>
    <col min="10757" max="10757" width="8.85546875" customWidth="1"/>
    <col min="10758" max="10764" width="0" hidden="1" customWidth="1"/>
    <col min="11009" max="11009" width="9.42578125" customWidth="1"/>
    <col min="11010" max="11010" width="48.140625" customWidth="1"/>
    <col min="11011" max="11011" width="10.42578125" customWidth="1"/>
    <col min="11012" max="11012" width="10.140625" customWidth="1"/>
    <col min="11013" max="11013" width="8.85546875" customWidth="1"/>
    <col min="11014" max="11020" width="0" hidden="1" customWidth="1"/>
    <col min="11265" max="11265" width="9.42578125" customWidth="1"/>
    <col min="11266" max="11266" width="48.140625" customWidth="1"/>
    <col min="11267" max="11267" width="10.42578125" customWidth="1"/>
    <col min="11268" max="11268" width="10.140625" customWidth="1"/>
    <col min="11269" max="11269" width="8.85546875" customWidth="1"/>
    <col min="11270" max="11276" width="0" hidden="1" customWidth="1"/>
    <col min="11521" max="11521" width="9.42578125" customWidth="1"/>
    <col min="11522" max="11522" width="48.140625" customWidth="1"/>
    <col min="11523" max="11523" width="10.42578125" customWidth="1"/>
    <col min="11524" max="11524" width="10.140625" customWidth="1"/>
    <col min="11525" max="11525" width="8.85546875" customWidth="1"/>
    <col min="11526" max="11532" width="0" hidden="1" customWidth="1"/>
    <col min="11777" max="11777" width="9.42578125" customWidth="1"/>
    <col min="11778" max="11778" width="48.140625" customWidth="1"/>
    <col min="11779" max="11779" width="10.42578125" customWidth="1"/>
    <col min="11780" max="11780" width="10.140625" customWidth="1"/>
    <col min="11781" max="11781" width="8.85546875" customWidth="1"/>
    <col min="11782" max="11788" width="0" hidden="1" customWidth="1"/>
    <col min="12033" max="12033" width="9.42578125" customWidth="1"/>
    <col min="12034" max="12034" width="48.140625" customWidth="1"/>
    <col min="12035" max="12035" width="10.42578125" customWidth="1"/>
    <col min="12036" max="12036" width="10.140625" customWidth="1"/>
    <col min="12037" max="12037" width="8.85546875" customWidth="1"/>
    <col min="12038" max="12044" width="0" hidden="1" customWidth="1"/>
    <col min="12289" max="12289" width="9.42578125" customWidth="1"/>
    <col min="12290" max="12290" width="48.140625" customWidth="1"/>
    <col min="12291" max="12291" width="10.42578125" customWidth="1"/>
    <col min="12292" max="12292" width="10.140625" customWidth="1"/>
    <col min="12293" max="12293" width="8.85546875" customWidth="1"/>
    <col min="12294" max="12300" width="0" hidden="1" customWidth="1"/>
    <col min="12545" max="12545" width="9.42578125" customWidth="1"/>
    <col min="12546" max="12546" width="48.140625" customWidth="1"/>
    <col min="12547" max="12547" width="10.42578125" customWidth="1"/>
    <col min="12548" max="12548" width="10.140625" customWidth="1"/>
    <col min="12549" max="12549" width="8.85546875" customWidth="1"/>
    <col min="12550" max="12556" width="0" hidden="1" customWidth="1"/>
    <col min="12801" max="12801" width="9.42578125" customWidth="1"/>
    <col min="12802" max="12802" width="48.140625" customWidth="1"/>
    <col min="12803" max="12803" width="10.42578125" customWidth="1"/>
    <col min="12804" max="12804" width="10.140625" customWidth="1"/>
    <col min="12805" max="12805" width="8.85546875" customWidth="1"/>
    <col min="12806" max="12812" width="0" hidden="1" customWidth="1"/>
    <col min="13057" max="13057" width="9.42578125" customWidth="1"/>
    <col min="13058" max="13058" width="48.140625" customWidth="1"/>
    <col min="13059" max="13059" width="10.42578125" customWidth="1"/>
    <col min="13060" max="13060" width="10.140625" customWidth="1"/>
    <col min="13061" max="13061" width="8.85546875" customWidth="1"/>
    <col min="13062" max="13068" width="0" hidden="1" customWidth="1"/>
    <col min="13313" max="13313" width="9.42578125" customWidth="1"/>
    <col min="13314" max="13314" width="48.140625" customWidth="1"/>
    <col min="13315" max="13315" width="10.42578125" customWidth="1"/>
    <col min="13316" max="13316" width="10.140625" customWidth="1"/>
    <col min="13317" max="13317" width="8.85546875" customWidth="1"/>
    <col min="13318" max="13324" width="0" hidden="1" customWidth="1"/>
    <col min="13569" max="13569" width="9.42578125" customWidth="1"/>
    <col min="13570" max="13570" width="48.140625" customWidth="1"/>
    <col min="13571" max="13571" width="10.42578125" customWidth="1"/>
    <col min="13572" max="13572" width="10.140625" customWidth="1"/>
    <col min="13573" max="13573" width="8.85546875" customWidth="1"/>
    <col min="13574" max="13580" width="0" hidden="1" customWidth="1"/>
    <col min="13825" max="13825" width="9.42578125" customWidth="1"/>
    <col min="13826" max="13826" width="48.140625" customWidth="1"/>
    <col min="13827" max="13827" width="10.42578125" customWidth="1"/>
    <col min="13828" max="13828" width="10.140625" customWidth="1"/>
    <col min="13829" max="13829" width="8.85546875" customWidth="1"/>
    <col min="13830" max="13836" width="0" hidden="1" customWidth="1"/>
    <col min="14081" max="14081" width="9.42578125" customWidth="1"/>
    <col min="14082" max="14082" width="48.140625" customWidth="1"/>
    <col min="14083" max="14083" width="10.42578125" customWidth="1"/>
    <col min="14084" max="14084" width="10.140625" customWidth="1"/>
    <col min="14085" max="14085" width="8.85546875" customWidth="1"/>
    <col min="14086" max="14092" width="0" hidden="1" customWidth="1"/>
    <col min="14337" max="14337" width="9.42578125" customWidth="1"/>
    <col min="14338" max="14338" width="48.140625" customWidth="1"/>
    <col min="14339" max="14339" width="10.42578125" customWidth="1"/>
    <col min="14340" max="14340" width="10.140625" customWidth="1"/>
    <col min="14341" max="14341" width="8.85546875" customWidth="1"/>
    <col min="14342" max="14348" width="0" hidden="1" customWidth="1"/>
    <col min="14593" max="14593" width="9.42578125" customWidth="1"/>
    <col min="14594" max="14594" width="48.140625" customWidth="1"/>
    <col min="14595" max="14595" width="10.42578125" customWidth="1"/>
    <col min="14596" max="14596" width="10.140625" customWidth="1"/>
    <col min="14597" max="14597" width="8.85546875" customWidth="1"/>
    <col min="14598" max="14604" width="0" hidden="1" customWidth="1"/>
    <col min="14849" max="14849" width="9.42578125" customWidth="1"/>
    <col min="14850" max="14850" width="48.140625" customWidth="1"/>
    <col min="14851" max="14851" width="10.42578125" customWidth="1"/>
    <col min="14852" max="14852" width="10.140625" customWidth="1"/>
    <col min="14853" max="14853" width="8.85546875" customWidth="1"/>
    <col min="14854" max="14860" width="0" hidden="1" customWidth="1"/>
    <col min="15105" max="15105" width="9.42578125" customWidth="1"/>
    <col min="15106" max="15106" width="48.140625" customWidth="1"/>
    <col min="15107" max="15107" width="10.42578125" customWidth="1"/>
    <col min="15108" max="15108" width="10.140625" customWidth="1"/>
    <col min="15109" max="15109" width="8.85546875" customWidth="1"/>
    <col min="15110" max="15116" width="0" hidden="1" customWidth="1"/>
    <col min="15361" max="15361" width="9.42578125" customWidth="1"/>
    <col min="15362" max="15362" width="48.140625" customWidth="1"/>
    <col min="15363" max="15363" width="10.42578125" customWidth="1"/>
    <col min="15364" max="15364" width="10.140625" customWidth="1"/>
    <col min="15365" max="15365" width="8.85546875" customWidth="1"/>
    <col min="15366" max="15372" width="0" hidden="1" customWidth="1"/>
    <col min="15617" max="15617" width="9.42578125" customWidth="1"/>
    <col min="15618" max="15618" width="48.140625" customWidth="1"/>
    <col min="15619" max="15619" width="10.42578125" customWidth="1"/>
    <col min="15620" max="15620" width="10.140625" customWidth="1"/>
    <col min="15621" max="15621" width="8.85546875" customWidth="1"/>
    <col min="15622" max="15628" width="0" hidden="1" customWidth="1"/>
    <col min="15873" max="15873" width="9.42578125" customWidth="1"/>
    <col min="15874" max="15874" width="48.140625" customWidth="1"/>
    <col min="15875" max="15875" width="10.42578125" customWidth="1"/>
    <col min="15876" max="15876" width="10.140625" customWidth="1"/>
    <col min="15877" max="15877" width="8.85546875" customWidth="1"/>
    <col min="15878" max="15884" width="0" hidden="1" customWidth="1"/>
    <col min="16129" max="16129" width="9.42578125" customWidth="1"/>
    <col min="16130" max="16130" width="48.140625" customWidth="1"/>
    <col min="16131" max="16131" width="10.42578125" customWidth="1"/>
    <col min="16132" max="16132" width="10.140625" customWidth="1"/>
    <col min="16133" max="16133" width="8.85546875" customWidth="1"/>
    <col min="16134" max="16140" width="0" hidden="1" customWidth="1"/>
  </cols>
  <sheetData>
    <row r="1" spans="1:12" ht="57.75" customHeight="1" x14ac:dyDescent="0.2">
      <c r="A1" s="1" t="s">
        <v>110</v>
      </c>
      <c r="B1" s="1"/>
      <c r="C1" s="1"/>
      <c r="D1" s="1"/>
      <c r="E1" s="1"/>
    </row>
    <row r="2" spans="1:12" ht="31.5" customHeight="1" x14ac:dyDescent="0.2">
      <c r="A2" s="115" t="s">
        <v>111</v>
      </c>
      <c r="B2" s="115"/>
      <c r="C2" s="115"/>
      <c r="D2" s="115"/>
      <c r="E2" s="115"/>
    </row>
    <row r="3" spans="1:12" ht="21.75" customHeight="1" x14ac:dyDescent="0.25">
      <c r="A3" s="4" t="s">
        <v>2</v>
      </c>
      <c r="B3" s="4"/>
      <c r="C3" s="4"/>
    </row>
    <row r="4" spans="1:12" ht="13.5" customHeight="1" x14ac:dyDescent="0.3">
      <c r="A4" s="5"/>
      <c r="B4" s="6" t="s">
        <v>3</v>
      </c>
      <c r="C4" s="7"/>
    </row>
    <row r="5" spans="1:12" ht="18.75" x14ac:dyDescent="0.3">
      <c r="A5" s="8"/>
      <c r="B5" s="8"/>
      <c r="C5" s="9" t="s">
        <v>4</v>
      </c>
      <c r="J5">
        <v>503415</v>
      </c>
      <c r="K5">
        <f>J5/C7</f>
        <v>0.13797098255763282</v>
      </c>
    </row>
    <row r="6" spans="1:12" ht="14.25" customHeight="1" x14ac:dyDescent="0.3">
      <c r="A6" s="8"/>
      <c r="B6" s="8"/>
      <c r="C6" s="10" t="s">
        <v>5</v>
      </c>
    </row>
    <row r="7" spans="1:12" ht="18.75" x14ac:dyDescent="0.3">
      <c r="A7" s="11" t="s">
        <v>6</v>
      </c>
      <c r="B7" s="12"/>
      <c r="C7" s="116">
        <f>C8</f>
        <v>3648702</v>
      </c>
      <c r="D7" s="117" t="s">
        <v>112</v>
      </c>
      <c r="E7" t="s">
        <v>113</v>
      </c>
      <c r="H7" t="s">
        <v>114</v>
      </c>
      <c r="I7">
        <f>I8/C8</f>
        <v>0.74540178945827862</v>
      </c>
      <c r="J7" t="s">
        <v>115</v>
      </c>
      <c r="K7">
        <f>K8/C8</f>
        <v>0.164713917442422</v>
      </c>
      <c r="L7">
        <v>0.17796476665280833</v>
      </c>
    </row>
    <row r="8" spans="1:12" ht="18" customHeight="1" x14ac:dyDescent="0.3">
      <c r="A8" s="15" t="s">
        <v>116</v>
      </c>
      <c r="B8" s="12"/>
      <c r="C8" s="116">
        <f>C9+C20</f>
        <v>3648702</v>
      </c>
      <c r="D8" s="118">
        <f>D9+D20</f>
        <v>2813969</v>
      </c>
      <c r="E8" s="119">
        <f>E9+E20</f>
        <v>834733</v>
      </c>
      <c r="G8" s="14"/>
      <c r="H8">
        <v>94220</v>
      </c>
      <c r="I8" s="16">
        <f>D8-H8</f>
        <v>2719749</v>
      </c>
      <c r="J8">
        <v>97577</v>
      </c>
      <c r="K8">
        <f>J8+J5</f>
        <v>600992</v>
      </c>
    </row>
    <row r="9" spans="1:12" ht="33" x14ac:dyDescent="0.25">
      <c r="A9" s="15" t="s">
        <v>117</v>
      </c>
      <c r="B9" s="17" t="s">
        <v>118</v>
      </c>
      <c r="C9" s="120">
        <f>ROUND(C10,0)</f>
        <v>2990739</v>
      </c>
      <c r="D9" s="121">
        <f>ROUND(D10,0)</f>
        <v>2306532</v>
      </c>
      <c r="E9" s="122">
        <f>ROUND(E10,0)</f>
        <v>684207</v>
      </c>
      <c r="H9">
        <v>77230</v>
      </c>
      <c r="J9">
        <v>79981</v>
      </c>
    </row>
    <row r="10" spans="1:12" ht="48" customHeight="1" x14ac:dyDescent="0.25">
      <c r="A10" s="42"/>
      <c r="B10" s="123" t="s">
        <v>119</v>
      </c>
      <c r="C10" s="124">
        <f>C11</f>
        <v>2990739.3223373662</v>
      </c>
      <c r="D10" s="121">
        <f>D11</f>
        <v>2306532.4109489569</v>
      </c>
      <c r="E10" s="125">
        <f>E11</f>
        <v>684206.91138840839</v>
      </c>
    </row>
    <row r="11" spans="1:12" s="23" customFormat="1" ht="34.5" x14ac:dyDescent="0.25">
      <c r="A11" s="42" t="s">
        <v>120</v>
      </c>
      <c r="B11" s="33" t="s">
        <v>121</v>
      </c>
      <c r="C11" s="124">
        <f>SUM(C12:C19)</f>
        <v>2990739.3223373662</v>
      </c>
      <c r="D11" s="121">
        <f>SUM(D12:D19)</f>
        <v>2306532.4109489569</v>
      </c>
      <c r="E11" s="125">
        <f>SUM(E12:E19)</f>
        <v>684206.91138840839</v>
      </c>
      <c r="F11" s="24"/>
    </row>
    <row r="12" spans="1:12" ht="16.5" x14ac:dyDescent="0.25">
      <c r="A12" s="35"/>
      <c r="B12" s="31" t="s">
        <v>14</v>
      </c>
      <c r="C12" s="126">
        <v>1954653.689025233</v>
      </c>
      <c r="D12" s="127">
        <f>C12-E12</f>
        <v>1514035.212887848</v>
      </c>
      <c r="E12" s="128">
        <f>C12*0.2253+235</f>
        <v>440618.47613738501</v>
      </c>
      <c r="G12" s="14"/>
    </row>
    <row r="13" spans="1:12" ht="16.5" x14ac:dyDescent="0.25">
      <c r="A13" s="37"/>
      <c r="B13" s="31" t="s">
        <v>15</v>
      </c>
      <c r="C13" s="126">
        <v>491433.33655375039</v>
      </c>
      <c r="D13" s="127">
        <f t="shared" ref="D13:D18" si="0">C13-E13</f>
        <v>380713.40582819044</v>
      </c>
      <c r="E13" s="128">
        <f t="shared" ref="E13:E18" si="1">C13*0.2253</f>
        <v>110719.93072555996</v>
      </c>
      <c r="G13" s="14"/>
    </row>
    <row r="14" spans="1:12" ht="16.5" x14ac:dyDescent="0.25">
      <c r="A14" s="35"/>
      <c r="B14" s="31" t="s">
        <v>16</v>
      </c>
      <c r="C14" s="126">
        <v>71948.909367438653</v>
      </c>
      <c r="D14" s="127">
        <f t="shared" si="0"/>
        <v>55738.820086954729</v>
      </c>
      <c r="E14" s="128">
        <f t="shared" si="1"/>
        <v>16210.089280483928</v>
      </c>
    </row>
    <row r="15" spans="1:12" ht="16.5" x14ac:dyDescent="0.25">
      <c r="A15" s="35"/>
      <c r="B15" s="31" t="s">
        <v>17</v>
      </c>
      <c r="C15" s="126">
        <v>110478.60046664361</v>
      </c>
      <c r="D15" s="127">
        <f t="shared" si="0"/>
        <v>85587.771781508796</v>
      </c>
      <c r="E15" s="128">
        <f t="shared" si="1"/>
        <v>24890.828685134806</v>
      </c>
    </row>
    <row r="16" spans="1:12" ht="33" x14ac:dyDescent="0.25">
      <c r="A16" s="35"/>
      <c r="B16" s="31" t="s">
        <v>18</v>
      </c>
      <c r="C16" s="126">
        <v>11915.438783269961</v>
      </c>
      <c r="D16" s="127">
        <f t="shared" si="0"/>
        <v>9230.8904253992387</v>
      </c>
      <c r="E16" s="128">
        <f t="shared" si="1"/>
        <v>2684.5483578707222</v>
      </c>
    </row>
    <row r="17" spans="1:10" ht="16.5" x14ac:dyDescent="0.25">
      <c r="A17" s="35"/>
      <c r="B17" s="31" t="s">
        <v>122</v>
      </c>
      <c r="C17" s="126">
        <v>206070.59414103007</v>
      </c>
      <c r="D17" s="127">
        <f t="shared" si="0"/>
        <v>159642.88928105601</v>
      </c>
      <c r="E17" s="128">
        <f t="shared" si="1"/>
        <v>46427.704859974074</v>
      </c>
    </row>
    <row r="18" spans="1:10" ht="16.5" x14ac:dyDescent="0.25">
      <c r="A18" s="35"/>
      <c r="B18" s="31" t="s">
        <v>20</v>
      </c>
      <c r="C18" s="126">
        <v>131126.14000000001</v>
      </c>
      <c r="D18" s="127">
        <f t="shared" si="0"/>
        <v>101583.42065800002</v>
      </c>
      <c r="E18" s="128">
        <f t="shared" si="1"/>
        <v>29542.719342000004</v>
      </c>
    </row>
    <row r="19" spans="1:10" ht="16.5" x14ac:dyDescent="0.25">
      <c r="A19" s="35"/>
      <c r="B19" s="31" t="s">
        <v>123</v>
      </c>
      <c r="C19" s="126">
        <v>13112.614000000001</v>
      </c>
      <c r="D19" s="127">
        <v>0</v>
      </c>
      <c r="E19" s="128">
        <f>C19</f>
        <v>13112.614000000001</v>
      </c>
    </row>
    <row r="20" spans="1:10" ht="21" customHeight="1" x14ac:dyDescent="0.25">
      <c r="A20" s="132" t="s">
        <v>124</v>
      </c>
      <c r="B20" s="129" t="s">
        <v>40</v>
      </c>
      <c r="C20" s="120">
        <f>ROUND(C21,0)</f>
        <v>657963</v>
      </c>
      <c r="D20" s="121">
        <f>C20-E20</f>
        <v>507437</v>
      </c>
      <c r="E20" s="122">
        <f>E21</f>
        <v>150526</v>
      </c>
      <c r="H20">
        <v>16990</v>
      </c>
      <c r="J20">
        <v>17596</v>
      </c>
    </row>
    <row r="21" spans="1:10" ht="16.5" x14ac:dyDescent="0.25">
      <c r="A21" s="48"/>
      <c r="B21" s="49" t="s">
        <v>41</v>
      </c>
      <c r="C21" s="124">
        <f>C9*0.22</f>
        <v>657962.57999999996</v>
      </c>
      <c r="D21" s="121">
        <f>C21-E21</f>
        <v>507436.57999999996</v>
      </c>
      <c r="E21" s="125">
        <f>ROUND(E9*0.22,0)</f>
        <v>150526</v>
      </c>
    </row>
    <row r="22" spans="1:10" ht="30" customHeight="1" x14ac:dyDescent="0.25">
      <c r="A22" s="108"/>
      <c r="B22" s="108"/>
      <c r="C22" s="109"/>
    </row>
    <row r="23" spans="1:10" s="110" customFormat="1" ht="15.75" customHeight="1" x14ac:dyDescent="0.2">
      <c r="A23" s="130" t="s">
        <v>106</v>
      </c>
      <c r="B23" s="130"/>
      <c r="C23" s="130"/>
      <c r="D23" s="130"/>
      <c r="E23" s="130"/>
    </row>
    <row r="24" spans="1:10" s="110" customFormat="1" ht="14.25" x14ac:dyDescent="0.2">
      <c r="A24" s="112"/>
      <c r="B24" s="112"/>
      <c r="C24" s="112"/>
    </row>
    <row r="25" spans="1:10" s="110" customFormat="1" ht="15.75" customHeight="1" x14ac:dyDescent="0.2">
      <c r="A25" s="131" t="s">
        <v>125</v>
      </c>
      <c r="B25" s="131"/>
      <c r="C25" s="131"/>
    </row>
  </sheetData>
  <mergeCells count="4">
    <mergeCell ref="A1:E1"/>
    <mergeCell ref="A2:E2"/>
    <mergeCell ref="A3:C3"/>
    <mergeCell ref="A23:E2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7" workbookViewId="0">
      <selection activeCell="E19" sqref="E19"/>
    </sheetView>
  </sheetViews>
  <sheetFormatPr defaultRowHeight="12.75" x14ac:dyDescent="0.2"/>
  <cols>
    <col min="1" max="1" width="15" customWidth="1"/>
    <col min="2" max="2" width="60.7109375" customWidth="1"/>
    <col min="3" max="3" width="16.5703125" style="28" bestFit="1" customWidth="1"/>
    <col min="4" max="4" width="4.42578125" style="136" bestFit="1" customWidth="1"/>
    <col min="257" max="257" width="15" customWidth="1"/>
    <col min="258" max="258" width="58.28515625" customWidth="1"/>
    <col min="259" max="259" width="16.5703125" bestFit="1" customWidth="1"/>
    <col min="260" max="260" width="4.42578125" bestFit="1" customWidth="1"/>
    <col min="513" max="513" width="15" customWidth="1"/>
    <col min="514" max="514" width="58.28515625" customWidth="1"/>
    <col min="515" max="515" width="16.5703125" bestFit="1" customWidth="1"/>
    <col min="516" max="516" width="4.42578125" bestFit="1" customWidth="1"/>
    <col min="769" max="769" width="15" customWidth="1"/>
    <col min="770" max="770" width="58.28515625" customWidth="1"/>
    <col min="771" max="771" width="16.5703125" bestFit="1" customWidth="1"/>
    <col min="772" max="772" width="4.42578125" bestFit="1" customWidth="1"/>
    <col min="1025" max="1025" width="15" customWidth="1"/>
    <col min="1026" max="1026" width="58.28515625" customWidth="1"/>
    <col min="1027" max="1027" width="16.5703125" bestFit="1" customWidth="1"/>
    <col min="1028" max="1028" width="4.42578125" bestFit="1" customWidth="1"/>
    <col min="1281" max="1281" width="15" customWidth="1"/>
    <col min="1282" max="1282" width="58.28515625" customWidth="1"/>
    <col min="1283" max="1283" width="16.5703125" bestFit="1" customWidth="1"/>
    <col min="1284" max="1284" width="4.42578125" bestFit="1" customWidth="1"/>
    <col min="1537" max="1537" width="15" customWidth="1"/>
    <col min="1538" max="1538" width="58.28515625" customWidth="1"/>
    <col min="1539" max="1539" width="16.5703125" bestFit="1" customWidth="1"/>
    <col min="1540" max="1540" width="4.42578125" bestFit="1" customWidth="1"/>
    <col min="1793" max="1793" width="15" customWidth="1"/>
    <col min="1794" max="1794" width="58.28515625" customWidth="1"/>
    <col min="1795" max="1795" width="16.5703125" bestFit="1" customWidth="1"/>
    <col min="1796" max="1796" width="4.42578125" bestFit="1" customWidth="1"/>
    <col min="2049" max="2049" width="15" customWidth="1"/>
    <col min="2050" max="2050" width="58.28515625" customWidth="1"/>
    <col min="2051" max="2051" width="16.5703125" bestFit="1" customWidth="1"/>
    <col min="2052" max="2052" width="4.42578125" bestFit="1" customWidth="1"/>
    <col min="2305" max="2305" width="15" customWidth="1"/>
    <col min="2306" max="2306" width="58.28515625" customWidth="1"/>
    <col min="2307" max="2307" width="16.5703125" bestFit="1" customWidth="1"/>
    <col min="2308" max="2308" width="4.42578125" bestFit="1" customWidth="1"/>
    <col min="2561" max="2561" width="15" customWidth="1"/>
    <col min="2562" max="2562" width="58.28515625" customWidth="1"/>
    <col min="2563" max="2563" width="16.5703125" bestFit="1" customWidth="1"/>
    <col min="2564" max="2564" width="4.42578125" bestFit="1" customWidth="1"/>
    <col min="2817" max="2817" width="15" customWidth="1"/>
    <col min="2818" max="2818" width="58.28515625" customWidth="1"/>
    <col min="2819" max="2819" width="16.5703125" bestFit="1" customWidth="1"/>
    <col min="2820" max="2820" width="4.42578125" bestFit="1" customWidth="1"/>
    <col min="3073" max="3073" width="15" customWidth="1"/>
    <col min="3074" max="3074" width="58.28515625" customWidth="1"/>
    <col min="3075" max="3075" width="16.5703125" bestFit="1" customWidth="1"/>
    <col min="3076" max="3076" width="4.42578125" bestFit="1" customWidth="1"/>
    <col min="3329" max="3329" width="15" customWidth="1"/>
    <col min="3330" max="3330" width="58.28515625" customWidth="1"/>
    <col min="3331" max="3331" width="16.5703125" bestFit="1" customWidth="1"/>
    <col min="3332" max="3332" width="4.42578125" bestFit="1" customWidth="1"/>
    <col min="3585" max="3585" width="15" customWidth="1"/>
    <col min="3586" max="3586" width="58.28515625" customWidth="1"/>
    <col min="3587" max="3587" width="16.5703125" bestFit="1" customWidth="1"/>
    <col min="3588" max="3588" width="4.42578125" bestFit="1" customWidth="1"/>
    <col min="3841" max="3841" width="15" customWidth="1"/>
    <col min="3842" max="3842" width="58.28515625" customWidth="1"/>
    <col min="3843" max="3843" width="16.5703125" bestFit="1" customWidth="1"/>
    <col min="3844" max="3844" width="4.42578125" bestFit="1" customWidth="1"/>
    <col min="4097" max="4097" width="15" customWidth="1"/>
    <col min="4098" max="4098" width="58.28515625" customWidth="1"/>
    <col min="4099" max="4099" width="16.5703125" bestFit="1" customWidth="1"/>
    <col min="4100" max="4100" width="4.42578125" bestFit="1" customWidth="1"/>
    <col min="4353" max="4353" width="15" customWidth="1"/>
    <col min="4354" max="4354" width="58.28515625" customWidth="1"/>
    <col min="4355" max="4355" width="16.5703125" bestFit="1" customWidth="1"/>
    <col min="4356" max="4356" width="4.42578125" bestFit="1" customWidth="1"/>
    <col min="4609" max="4609" width="15" customWidth="1"/>
    <col min="4610" max="4610" width="58.28515625" customWidth="1"/>
    <col min="4611" max="4611" width="16.5703125" bestFit="1" customWidth="1"/>
    <col min="4612" max="4612" width="4.42578125" bestFit="1" customWidth="1"/>
    <col min="4865" max="4865" width="15" customWidth="1"/>
    <col min="4866" max="4866" width="58.28515625" customWidth="1"/>
    <col min="4867" max="4867" width="16.5703125" bestFit="1" customWidth="1"/>
    <col min="4868" max="4868" width="4.42578125" bestFit="1" customWidth="1"/>
    <col min="5121" max="5121" width="15" customWidth="1"/>
    <col min="5122" max="5122" width="58.28515625" customWidth="1"/>
    <col min="5123" max="5123" width="16.5703125" bestFit="1" customWidth="1"/>
    <col min="5124" max="5124" width="4.42578125" bestFit="1" customWidth="1"/>
    <col min="5377" max="5377" width="15" customWidth="1"/>
    <col min="5378" max="5378" width="58.28515625" customWidth="1"/>
    <col min="5379" max="5379" width="16.5703125" bestFit="1" customWidth="1"/>
    <col min="5380" max="5380" width="4.42578125" bestFit="1" customWidth="1"/>
    <col min="5633" max="5633" width="15" customWidth="1"/>
    <col min="5634" max="5634" width="58.28515625" customWidth="1"/>
    <col min="5635" max="5635" width="16.5703125" bestFit="1" customWidth="1"/>
    <col min="5636" max="5636" width="4.42578125" bestFit="1" customWidth="1"/>
    <col min="5889" max="5889" width="15" customWidth="1"/>
    <col min="5890" max="5890" width="58.28515625" customWidth="1"/>
    <col min="5891" max="5891" width="16.5703125" bestFit="1" customWidth="1"/>
    <col min="5892" max="5892" width="4.42578125" bestFit="1" customWidth="1"/>
    <col min="6145" max="6145" width="15" customWidth="1"/>
    <col min="6146" max="6146" width="58.28515625" customWidth="1"/>
    <col min="6147" max="6147" width="16.5703125" bestFit="1" customWidth="1"/>
    <col min="6148" max="6148" width="4.42578125" bestFit="1" customWidth="1"/>
    <col min="6401" max="6401" width="15" customWidth="1"/>
    <col min="6402" max="6402" width="58.28515625" customWidth="1"/>
    <col min="6403" max="6403" width="16.5703125" bestFit="1" customWidth="1"/>
    <col min="6404" max="6404" width="4.42578125" bestFit="1" customWidth="1"/>
    <col min="6657" max="6657" width="15" customWidth="1"/>
    <col min="6658" max="6658" width="58.28515625" customWidth="1"/>
    <col min="6659" max="6659" width="16.5703125" bestFit="1" customWidth="1"/>
    <col min="6660" max="6660" width="4.42578125" bestFit="1" customWidth="1"/>
    <col min="6913" max="6913" width="15" customWidth="1"/>
    <col min="6914" max="6914" width="58.28515625" customWidth="1"/>
    <col min="6915" max="6915" width="16.5703125" bestFit="1" customWidth="1"/>
    <col min="6916" max="6916" width="4.42578125" bestFit="1" customWidth="1"/>
    <col min="7169" max="7169" width="15" customWidth="1"/>
    <col min="7170" max="7170" width="58.28515625" customWidth="1"/>
    <col min="7171" max="7171" width="16.5703125" bestFit="1" customWidth="1"/>
    <col min="7172" max="7172" width="4.42578125" bestFit="1" customWidth="1"/>
    <col min="7425" max="7425" width="15" customWidth="1"/>
    <col min="7426" max="7426" width="58.28515625" customWidth="1"/>
    <col min="7427" max="7427" width="16.5703125" bestFit="1" customWidth="1"/>
    <col min="7428" max="7428" width="4.42578125" bestFit="1" customWidth="1"/>
    <col min="7681" max="7681" width="15" customWidth="1"/>
    <col min="7682" max="7682" width="58.28515625" customWidth="1"/>
    <col min="7683" max="7683" width="16.5703125" bestFit="1" customWidth="1"/>
    <col min="7684" max="7684" width="4.42578125" bestFit="1" customWidth="1"/>
    <col min="7937" max="7937" width="15" customWidth="1"/>
    <col min="7938" max="7938" width="58.28515625" customWidth="1"/>
    <col min="7939" max="7939" width="16.5703125" bestFit="1" customWidth="1"/>
    <col min="7940" max="7940" width="4.42578125" bestFit="1" customWidth="1"/>
    <col min="8193" max="8193" width="15" customWidth="1"/>
    <col min="8194" max="8194" width="58.28515625" customWidth="1"/>
    <col min="8195" max="8195" width="16.5703125" bestFit="1" customWidth="1"/>
    <col min="8196" max="8196" width="4.42578125" bestFit="1" customWidth="1"/>
    <col min="8449" max="8449" width="15" customWidth="1"/>
    <col min="8450" max="8450" width="58.28515625" customWidth="1"/>
    <col min="8451" max="8451" width="16.5703125" bestFit="1" customWidth="1"/>
    <col min="8452" max="8452" width="4.42578125" bestFit="1" customWidth="1"/>
    <col min="8705" max="8705" width="15" customWidth="1"/>
    <col min="8706" max="8706" width="58.28515625" customWidth="1"/>
    <col min="8707" max="8707" width="16.5703125" bestFit="1" customWidth="1"/>
    <col min="8708" max="8708" width="4.42578125" bestFit="1" customWidth="1"/>
    <col min="8961" max="8961" width="15" customWidth="1"/>
    <col min="8962" max="8962" width="58.28515625" customWidth="1"/>
    <col min="8963" max="8963" width="16.5703125" bestFit="1" customWidth="1"/>
    <col min="8964" max="8964" width="4.42578125" bestFit="1" customWidth="1"/>
    <col min="9217" max="9217" width="15" customWidth="1"/>
    <col min="9218" max="9218" width="58.28515625" customWidth="1"/>
    <col min="9219" max="9219" width="16.5703125" bestFit="1" customWidth="1"/>
    <col min="9220" max="9220" width="4.42578125" bestFit="1" customWidth="1"/>
    <col min="9473" max="9473" width="15" customWidth="1"/>
    <col min="9474" max="9474" width="58.28515625" customWidth="1"/>
    <col min="9475" max="9475" width="16.5703125" bestFit="1" customWidth="1"/>
    <col min="9476" max="9476" width="4.42578125" bestFit="1" customWidth="1"/>
    <col min="9729" max="9729" width="15" customWidth="1"/>
    <col min="9730" max="9730" width="58.28515625" customWidth="1"/>
    <col min="9731" max="9731" width="16.5703125" bestFit="1" customWidth="1"/>
    <col min="9732" max="9732" width="4.42578125" bestFit="1" customWidth="1"/>
    <col min="9985" max="9985" width="15" customWidth="1"/>
    <col min="9986" max="9986" width="58.28515625" customWidth="1"/>
    <col min="9987" max="9987" width="16.5703125" bestFit="1" customWidth="1"/>
    <col min="9988" max="9988" width="4.42578125" bestFit="1" customWidth="1"/>
    <col min="10241" max="10241" width="15" customWidth="1"/>
    <col min="10242" max="10242" width="58.28515625" customWidth="1"/>
    <col min="10243" max="10243" width="16.5703125" bestFit="1" customWidth="1"/>
    <col min="10244" max="10244" width="4.42578125" bestFit="1" customWidth="1"/>
    <col min="10497" max="10497" width="15" customWidth="1"/>
    <col min="10498" max="10498" width="58.28515625" customWidth="1"/>
    <col min="10499" max="10499" width="16.5703125" bestFit="1" customWidth="1"/>
    <col min="10500" max="10500" width="4.42578125" bestFit="1" customWidth="1"/>
    <col min="10753" max="10753" width="15" customWidth="1"/>
    <col min="10754" max="10754" width="58.28515625" customWidth="1"/>
    <col min="10755" max="10755" width="16.5703125" bestFit="1" customWidth="1"/>
    <col min="10756" max="10756" width="4.42578125" bestFit="1" customWidth="1"/>
    <col min="11009" max="11009" width="15" customWidth="1"/>
    <col min="11010" max="11010" width="58.28515625" customWidth="1"/>
    <col min="11011" max="11011" width="16.5703125" bestFit="1" customWidth="1"/>
    <col min="11012" max="11012" width="4.42578125" bestFit="1" customWidth="1"/>
    <col min="11265" max="11265" width="15" customWidth="1"/>
    <col min="11266" max="11266" width="58.28515625" customWidth="1"/>
    <col min="11267" max="11267" width="16.5703125" bestFit="1" customWidth="1"/>
    <col min="11268" max="11268" width="4.42578125" bestFit="1" customWidth="1"/>
    <col min="11521" max="11521" width="15" customWidth="1"/>
    <col min="11522" max="11522" width="58.28515625" customWidth="1"/>
    <col min="11523" max="11523" width="16.5703125" bestFit="1" customWidth="1"/>
    <col min="11524" max="11524" width="4.42578125" bestFit="1" customWidth="1"/>
    <col min="11777" max="11777" width="15" customWidth="1"/>
    <col min="11778" max="11778" width="58.28515625" customWidth="1"/>
    <col min="11779" max="11779" width="16.5703125" bestFit="1" customWidth="1"/>
    <col min="11780" max="11780" width="4.42578125" bestFit="1" customWidth="1"/>
    <col min="12033" max="12033" width="15" customWidth="1"/>
    <col min="12034" max="12034" width="58.28515625" customWidth="1"/>
    <col min="12035" max="12035" width="16.5703125" bestFit="1" customWidth="1"/>
    <col min="12036" max="12036" width="4.42578125" bestFit="1" customWidth="1"/>
    <col min="12289" max="12289" width="15" customWidth="1"/>
    <col min="12290" max="12290" width="58.28515625" customWidth="1"/>
    <col min="12291" max="12291" width="16.5703125" bestFit="1" customWidth="1"/>
    <col min="12292" max="12292" width="4.42578125" bestFit="1" customWidth="1"/>
    <col min="12545" max="12545" width="15" customWidth="1"/>
    <col min="12546" max="12546" width="58.28515625" customWidth="1"/>
    <col min="12547" max="12547" width="16.5703125" bestFit="1" customWidth="1"/>
    <col min="12548" max="12548" width="4.42578125" bestFit="1" customWidth="1"/>
    <col min="12801" max="12801" width="15" customWidth="1"/>
    <col min="12802" max="12802" width="58.28515625" customWidth="1"/>
    <col min="12803" max="12803" width="16.5703125" bestFit="1" customWidth="1"/>
    <col min="12804" max="12804" width="4.42578125" bestFit="1" customWidth="1"/>
    <col min="13057" max="13057" width="15" customWidth="1"/>
    <col min="13058" max="13058" width="58.28515625" customWidth="1"/>
    <col min="13059" max="13059" width="16.5703125" bestFit="1" customWidth="1"/>
    <col min="13060" max="13060" width="4.42578125" bestFit="1" customWidth="1"/>
    <col min="13313" max="13313" width="15" customWidth="1"/>
    <col min="13314" max="13314" width="58.28515625" customWidth="1"/>
    <col min="13315" max="13315" width="16.5703125" bestFit="1" customWidth="1"/>
    <col min="13316" max="13316" width="4.42578125" bestFit="1" customWidth="1"/>
    <col min="13569" max="13569" width="15" customWidth="1"/>
    <col min="13570" max="13570" width="58.28515625" customWidth="1"/>
    <col min="13571" max="13571" width="16.5703125" bestFit="1" customWidth="1"/>
    <col min="13572" max="13572" width="4.42578125" bestFit="1" customWidth="1"/>
    <col min="13825" max="13825" width="15" customWidth="1"/>
    <col min="13826" max="13826" width="58.28515625" customWidth="1"/>
    <col min="13827" max="13827" width="16.5703125" bestFit="1" customWidth="1"/>
    <col min="13828" max="13828" width="4.42578125" bestFit="1" customWidth="1"/>
    <col min="14081" max="14081" width="15" customWidth="1"/>
    <col min="14082" max="14082" width="58.28515625" customWidth="1"/>
    <col min="14083" max="14083" width="16.5703125" bestFit="1" customWidth="1"/>
    <col min="14084" max="14084" width="4.42578125" bestFit="1" customWidth="1"/>
    <col min="14337" max="14337" width="15" customWidth="1"/>
    <col min="14338" max="14338" width="58.28515625" customWidth="1"/>
    <col min="14339" max="14339" width="16.5703125" bestFit="1" customWidth="1"/>
    <col min="14340" max="14340" width="4.42578125" bestFit="1" customWidth="1"/>
    <col min="14593" max="14593" width="15" customWidth="1"/>
    <col min="14594" max="14594" width="58.28515625" customWidth="1"/>
    <col min="14595" max="14595" width="16.5703125" bestFit="1" customWidth="1"/>
    <col min="14596" max="14596" width="4.42578125" bestFit="1" customWidth="1"/>
    <col min="14849" max="14849" width="15" customWidth="1"/>
    <col min="14850" max="14850" width="58.28515625" customWidth="1"/>
    <col min="14851" max="14851" width="16.5703125" bestFit="1" customWidth="1"/>
    <col min="14852" max="14852" width="4.42578125" bestFit="1" customWidth="1"/>
    <col min="15105" max="15105" width="15" customWidth="1"/>
    <col min="15106" max="15106" width="58.28515625" customWidth="1"/>
    <col min="15107" max="15107" width="16.5703125" bestFit="1" customWidth="1"/>
    <col min="15108" max="15108" width="4.42578125" bestFit="1" customWidth="1"/>
    <col min="15361" max="15361" width="15" customWidth="1"/>
    <col min="15362" max="15362" width="58.28515625" customWidth="1"/>
    <col min="15363" max="15363" width="16.5703125" bestFit="1" customWidth="1"/>
    <col min="15364" max="15364" width="4.42578125" bestFit="1" customWidth="1"/>
    <col min="15617" max="15617" width="15" customWidth="1"/>
    <col min="15618" max="15618" width="58.28515625" customWidth="1"/>
    <col min="15619" max="15619" width="16.5703125" bestFit="1" customWidth="1"/>
    <col min="15620" max="15620" width="4.42578125" bestFit="1" customWidth="1"/>
    <col min="15873" max="15873" width="15" customWidth="1"/>
    <col min="15874" max="15874" width="58.28515625" customWidth="1"/>
    <col min="15875" max="15875" width="16.5703125" bestFit="1" customWidth="1"/>
    <col min="15876" max="15876" width="4.42578125" bestFit="1" customWidth="1"/>
    <col min="16129" max="16129" width="15" customWidth="1"/>
    <col min="16130" max="16130" width="58.28515625" customWidth="1"/>
    <col min="16131" max="16131" width="16.5703125" bestFit="1" customWidth="1"/>
    <col min="16132" max="16132" width="4.42578125" bestFit="1" customWidth="1"/>
  </cols>
  <sheetData>
    <row r="1" spans="1:4" ht="75.75" customHeight="1" x14ac:dyDescent="0.3">
      <c r="A1" s="165" t="s">
        <v>0</v>
      </c>
      <c r="B1" s="165"/>
      <c r="C1" s="165"/>
      <c r="D1" s="133"/>
    </row>
    <row r="2" spans="1:4" ht="20.25" x14ac:dyDescent="0.3">
      <c r="A2" s="134"/>
      <c r="B2" s="134"/>
      <c r="C2" s="135"/>
      <c r="D2" s="133"/>
    </row>
    <row r="3" spans="1:4" ht="49.5" customHeight="1" x14ac:dyDescent="0.3">
      <c r="A3" s="168" t="s">
        <v>1</v>
      </c>
      <c r="B3" s="169"/>
      <c r="C3" s="169"/>
    </row>
    <row r="4" spans="1:4" ht="21" customHeight="1" x14ac:dyDescent="0.3">
      <c r="A4" s="166" t="s">
        <v>2</v>
      </c>
      <c r="B4" s="167"/>
      <c r="C4" s="167"/>
    </row>
    <row r="5" spans="1:4" ht="20.25" x14ac:dyDescent="0.3">
      <c r="A5" s="5"/>
      <c r="B5" s="6" t="s">
        <v>3</v>
      </c>
      <c r="C5" s="137"/>
    </row>
    <row r="6" spans="1:4" ht="18.75" x14ac:dyDescent="0.3">
      <c r="A6" s="8"/>
      <c r="B6" s="8"/>
      <c r="C6" s="138" t="s">
        <v>4</v>
      </c>
    </row>
    <row r="7" spans="1:4" ht="18.75" x14ac:dyDescent="0.3">
      <c r="A7" s="8"/>
      <c r="B7" s="8"/>
      <c r="C7" s="139" t="s">
        <v>5</v>
      </c>
    </row>
    <row r="8" spans="1:4" ht="20.25" x14ac:dyDescent="0.3">
      <c r="A8" s="140" t="s">
        <v>126</v>
      </c>
      <c r="B8" s="141"/>
      <c r="C8" s="142">
        <f>C10</f>
        <v>192160</v>
      </c>
    </row>
    <row r="9" spans="1:4" ht="16.5" x14ac:dyDescent="0.25">
      <c r="A9" s="143" t="s">
        <v>127</v>
      </c>
      <c r="B9" s="144"/>
      <c r="C9" s="145">
        <f>C10</f>
        <v>192160</v>
      </c>
    </row>
    <row r="10" spans="1:4" ht="15" x14ac:dyDescent="0.25">
      <c r="A10" s="146">
        <v>25010000</v>
      </c>
      <c r="B10" s="147" t="s">
        <v>128</v>
      </c>
      <c r="C10" s="148">
        <f>C11</f>
        <v>192160</v>
      </c>
    </row>
    <row r="11" spans="1:4" ht="45" x14ac:dyDescent="0.25">
      <c r="A11" s="146">
        <v>25010200</v>
      </c>
      <c r="B11" s="147" t="s">
        <v>129</v>
      </c>
      <c r="C11" s="149">
        <f>C14</f>
        <v>192160</v>
      </c>
    </row>
    <row r="12" spans="1:4" ht="16.5" x14ac:dyDescent="0.25">
      <c r="A12" s="150" t="s">
        <v>130</v>
      </c>
      <c r="B12" s="151"/>
      <c r="C12" s="152"/>
    </row>
    <row r="13" spans="1:4" ht="15.75" x14ac:dyDescent="0.25">
      <c r="A13" s="153"/>
      <c r="B13" s="154"/>
      <c r="C13" s="155"/>
    </row>
    <row r="14" spans="1:4" ht="17.25" x14ac:dyDescent="0.3">
      <c r="A14" s="156" t="s">
        <v>131</v>
      </c>
      <c r="B14" s="157" t="s">
        <v>132</v>
      </c>
      <c r="C14" s="158">
        <f>SUM(C15:C21)</f>
        <v>192160</v>
      </c>
    </row>
    <row r="15" spans="1:4" ht="15.75" x14ac:dyDescent="0.25">
      <c r="A15" s="75"/>
      <c r="B15" s="76" t="s">
        <v>133</v>
      </c>
      <c r="C15" s="159">
        <v>35840</v>
      </c>
    </row>
    <row r="16" spans="1:4" ht="15.75" x14ac:dyDescent="0.25">
      <c r="A16" s="153"/>
      <c r="B16" s="76" t="s">
        <v>134</v>
      </c>
      <c r="C16" s="159">
        <v>98560</v>
      </c>
    </row>
    <row r="17" spans="1:3" ht="15.75" x14ac:dyDescent="0.25">
      <c r="A17" s="153"/>
      <c r="B17" s="76" t="s">
        <v>135</v>
      </c>
      <c r="C17" s="159">
        <v>24640</v>
      </c>
    </row>
    <row r="18" spans="1:3" ht="15" customHeight="1" x14ac:dyDescent="0.25">
      <c r="A18" s="153"/>
      <c r="B18" s="76" t="s">
        <v>136</v>
      </c>
      <c r="C18" s="159">
        <v>2240</v>
      </c>
    </row>
    <row r="19" spans="1:3" ht="16.5" customHeight="1" x14ac:dyDescent="0.25">
      <c r="A19" s="153"/>
      <c r="B19" s="76" t="s">
        <v>137</v>
      </c>
      <c r="C19" s="159">
        <v>15680</v>
      </c>
    </row>
    <row r="20" spans="1:3" ht="16.5" customHeight="1" x14ac:dyDescent="0.25">
      <c r="A20" s="153"/>
      <c r="B20" s="76" t="s">
        <v>65</v>
      </c>
      <c r="C20" s="159">
        <f>ROUND(D20*14,2)</f>
        <v>0</v>
      </c>
    </row>
    <row r="21" spans="1:3" ht="16.5" customHeight="1" x14ac:dyDescent="0.25">
      <c r="A21" s="153"/>
      <c r="B21" s="76" t="s">
        <v>138</v>
      </c>
      <c r="C21" s="159">
        <v>15200</v>
      </c>
    </row>
    <row r="22" spans="1:3" ht="64.5" customHeight="1" x14ac:dyDescent="0.25">
      <c r="A22" s="160" t="s">
        <v>139</v>
      </c>
      <c r="B22" s="160"/>
      <c r="C22" s="160"/>
    </row>
    <row r="23" spans="1:3" x14ac:dyDescent="0.2">
      <c r="A23" s="161"/>
      <c r="B23" s="162"/>
      <c r="C23" s="163"/>
    </row>
    <row r="24" spans="1:3" ht="15.75" x14ac:dyDescent="0.2">
      <c r="A24" s="164" t="s">
        <v>140</v>
      </c>
      <c r="B24" s="164"/>
      <c r="C24" s="164"/>
    </row>
  </sheetData>
  <mergeCells count="6">
    <mergeCell ref="A1:C1"/>
    <mergeCell ref="A3:C3"/>
    <mergeCell ref="A4:C4"/>
    <mergeCell ref="A9:B9"/>
    <mergeCell ref="A22:C22"/>
    <mergeCell ref="A24:C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Місцевий</vt:lpstr>
      <vt:lpstr>Субвенція</vt:lpstr>
      <vt:lpstr>Батьківська плата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WhiteLight</dc:creator>
  <cp:lastModifiedBy>WhiteLight</cp:lastModifiedBy>
  <cp:lastPrinted>2024-01-10T08:24:54Z</cp:lastPrinted>
  <dcterms:created xsi:type="dcterms:W3CDTF">2024-01-10T08:16:25Z</dcterms:created>
  <dcterms:modified xsi:type="dcterms:W3CDTF">2024-01-10T08:29:38Z</dcterms:modified>
</cp:coreProperties>
</file>