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юджет 2022\БЮДЖЕТ2022\По закладах\"/>
    </mc:Choice>
  </mc:AlternateContent>
  <bookViews>
    <workbookView xWindow="0" yWindow="0" windowWidth="20370" windowHeight="6240"/>
  </bookViews>
  <sheets>
    <sheet name="загальний" sheetId="1" r:id="rId1"/>
    <sheet name="субвенція" sheetId="2" r:id="rId2"/>
    <sheet name="спеціальний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1" i="3"/>
  <c r="C10" i="3" s="1"/>
  <c r="C20" i="2"/>
  <c r="C18" i="2"/>
  <c r="C11" i="2" s="1"/>
  <c r="C10" i="2" s="1"/>
  <c r="C9" i="2" s="1"/>
  <c r="C8" i="2" s="1"/>
  <c r="C104" i="1"/>
  <c r="C101" i="1"/>
  <c r="C99" i="1"/>
  <c r="C98" i="1"/>
  <c r="C96" i="1"/>
  <c r="C79" i="1"/>
  <c r="C70" i="1"/>
  <c r="C67" i="1"/>
  <c r="C66" i="1" s="1"/>
  <c r="C53" i="1"/>
  <c r="C46" i="1"/>
  <c r="C45" i="1"/>
  <c r="C44" i="1"/>
  <c r="C43" i="1"/>
  <c r="C42" i="1"/>
  <c r="C41" i="1"/>
  <c r="C40" i="1"/>
  <c r="C39" i="1"/>
  <c r="C38" i="1"/>
  <c r="C37" i="1"/>
  <c r="C36" i="1"/>
  <c r="C33" i="1"/>
  <c r="C32" i="1"/>
  <c r="C31" i="1"/>
  <c r="C30" i="1"/>
  <c r="C29" i="1"/>
  <c r="C28" i="1"/>
  <c r="C27" i="1"/>
  <c r="C26" i="1"/>
  <c r="C25" i="1"/>
  <c r="C24" i="1"/>
  <c r="C23" i="1" s="1"/>
  <c r="C22" i="1"/>
  <c r="C21" i="1"/>
  <c r="C20" i="1"/>
  <c r="C19" i="1"/>
  <c r="C18" i="1"/>
  <c r="C17" i="1"/>
  <c r="C15" i="1"/>
  <c r="C14" i="1"/>
  <c r="C13" i="1"/>
  <c r="C12" i="1"/>
  <c r="C11" i="1"/>
  <c r="C10" i="1" s="1"/>
  <c r="C8" i="3" l="1"/>
  <c r="C9" i="3"/>
  <c r="C30" i="2"/>
  <c r="C29" i="2" s="1"/>
  <c r="C7" i="2"/>
  <c r="C6" i="2" s="1"/>
  <c r="C9" i="1"/>
  <c r="C51" i="1"/>
  <c r="C8" i="1" l="1"/>
  <c r="C50" i="1"/>
  <c r="C49" i="1" s="1"/>
  <c r="C7" i="1" l="1"/>
  <c r="C6" i="1" s="1"/>
</calcChain>
</file>

<file path=xl/sharedStrings.xml><?xml version="1.0" encoding="utf-8"?>
<sst xmlns="http://schemas.openxmlformats.org/spreadsheetml/2006/main" count="179" uniqueCount="140">
  <si>
    <t>Розрахунок видатків до кошторису                                                               загального фонду бюджету відділу освіти, молоді та спорту                               Миколаївської сільської ради на 2022 рік</t>
  </si>
  <si>
    <t>0611021 -Надання загальної середньої освіти закладами загальної середньої освіти Лікарський навчально-виховний комплекс</t>
  </si>
  <si>
    <t>(найменування бюджетної установи)</t>
  </si>
  <si>
    <t>Всього</t>
  </si>
  <si>
    <t>грн.</t>
  </si>
  <si>
    <t xml:space="preserve">ВИДАТКИ ТА НАДАННЯ КРЕДИТІВ - усього </t>
  </si>
  <si>
    <t xml:space="preserve">КЕКВ 2100                                                        </t>
  </si>
  <si>
    <t>Оплата праці і нарахування на заробітну плату</t>
  </si>
  <si>
    <t xml:space="preserve">КЕКВ 2110                                                              </t>
  </si>
  <si>
    <t xml:space="preserve"> "Оплата праці  працівників бюджетних установ"</t>
  </si>
  <si>
    <t>в тому числі:</t>
  </si>
  <si>
    <t>На виплату: (кількість шт. одиниць згідно тариф. списків та шт. розписів від 01.09.21 р)- 21,0 шт.од.</t>
  </si>
  <si>
    <t>педпрацівники ДНЗ (2,25 штатних одиниць)</t>
  </si>
  <si>
    <t>на період січень-вересень 2022р. (1-й тар.розряд 2893грн)</t>
  </si>
  <si>
    <t>посадових окладів</t>
  </si>
  <si>
    <t>надбавка за вислугу років</t>
  </si>
  <si>
    <t>надбавка за престижність праці (20%)</t>
  </si>
  <si>
    <t>інші обовязкові доплати</t>
  </si>
  <si>
    <t xml:space="preserve">Матеріальна допомога на оздоровлення </t>
  </si>
  <si>
    <t>Щорічна винагорода у розмірі 10% посадового окладу</t>
  </si>
  <si>
    <t>на період жовтень-грудень2022р.(1-й тар.розряд 2982грн)</t>
  </si>
  <si>
    <t>надбавка за престижність праці (20%-30 %)</t>
  </si>
  <si>
    <t>обслуговуючий персонал - всього (18,75 шт.одиниць)</t>
  </si>
  <si>
    <t>на період січень-вересень 2022р. (МЗП 6500 грн)</t>
  </si>
  <si>
    <t xml:space="preserve">посадових окладів </t>
  </si>
  <si>
    <t xml:space="preserve">доведення до рівня мінімальної зарплати </t>
  </si>
  <si>
    <t xml:space="preserve">надбавка за вислугу років </t>
  </si>
  <si>
    <t>надбавка за класність</t>
  </si>
  <si>
    <t xml:space="preserve">надбавка за особливі умови праці </t>
  </si>
  <si>
    <t xml:space="preserve">доплата за завідування бібліотекою </t>
  </si>
  <si>
    <t>доплата за використання деззасобів</t>
  </si>
  <si>
    <t xml:space="preserve">доплата за шкідливі умови праці </t>
  </si>
  <si>
    <t xml:space="preserve">доплата за роботу у нічний час </t>
  </si>
  <si>
    <t xml:space="preserve">премія до дня працівників освіти </t>
  </si>
  <si>
    <t>на період  жовтень - грудень2022р. (МЗП 6700 грн)</t>
  </si>
  <si>
    <t xml:space="preserve">педпрацівники ЗНЗ </t>
  </si>
  <si>
    <t xml:space="preserve">КЕКВ 2120                                                            </t>
  </si>
  <si>
    <t xml:space="preserve"> "Нарахування на оплату праці ", всього -</t>
  </si>
  <si>
    <t>"Нарахування на оплату праці"</t>
  </si>
  <si>
    <t xml:space="preserve">КЕКВ  2200                                                              </t>
  </si>
  <si>
    <t xml:space="preserve"> "Використання товарів і послуг ",  всього       </t>
  </si>
  <si>
    <t xml:space="preserve"> КЕКВ  2210</t>
  </si>
  <si>
    <t xml:space="preserve">Предмети, матеріали, обладнання та інвентар </t>
  </si>
  <si>
    <t xml:space="preserve">Дизпаливо Лікарський НВК, Мрія (норма 0,196л/км, пробіг 19400км =5044л*30=151350,00 грн. </t>
  </si>
  <si>
    <r>
      <t xml:space="preserve">Придбання </t>
    </r>
    <r>
      <rPr>
        <b/>
        <sz val="10"/>
        <rFont val="Times New Roman"/>
        <family val="1"/>
        <charset val="204"/>
      </rPr>
      <t xml:space="preserve">шкільної форми </t>
    </r>
    <r>
      <rPr>
        <sz val="10"/>
        <rFont val="Times New Roman"/>
        <family val="1"/>
        <charset val="204"/>
      </rPr>
      <t>дітям-сиротам  5чол.*4000грн= 20000 грн</t>
    </r>
  </si>
  <si>
    <t xml:space="preserve">Запчастини для автобусів </t>
  </si>
  <si>
    <t>Бланки шкільної документації</t>
  </si>
  <si>
    <t>Придбання канцтоварів</t>
  </si>
  <si>
    <t>Придбання господарських товарів</t>
  </si>
  <si>
    <t>Придбання фарба і буд.матеріали</t>
  </si>
  <si>
    <t>Придбання новорічних подарунків</t>
  </si>
  <si>
    <t>Придбання миючих засобів та засобів гігієни</t>
  </si>
  <si>
    <t>Придбання бензин і мастило для бензокос</t>
  </si>
  <si>
    <t>Придбання печатки та штампу</t>
  </si>
  <si>
    <t>Передплата періодичних видань</t>
  </si>
  <si>
    <t>КЕКВ - 2220</t>
  </si>
  <si>
    <t>Медикаменти та перев’язувальні матеріали, всього</t>
  </si>
  <si>
    <t>Разом</t>
  </si>
  <si>
    <t xml:space="preserve">Медикаменти </t>
  </si>
  <si>
    <t>Дезинфікуючі засоби (дезактин)</t>
  </si>
  <si>
    <t>КЕКВ - 2230</t>
  </si>
  <si>
    <t>Продукти харчування, всього</t>
  </si>
  <si>
    <t xml:space="preserve">Учнів 1-4 кл.  2100 д/д * 18,00 грн. </t>
  </si>
  <si>
    <t xml:space="preserve">Учнів 5-11 кл.   д/д 4060 * 6,00 грн. </t>
  </si>
  <si>
    <t>Дошкілля НВК  700 д/д * 27,60 грн</t>
  </si>
  <si>
    <t>Діти з багатодітних сімей учні 1-4 кл. 420 д/д * 24,00 грн.</t>
  </si>
  <si>
    <t xml:space="preserve">Діти з багатодітних сімей учні 5-11 кл. 700 д/д * 18,00 грн. </t>
  </si>
  <si>
    <t>Діти з багатодітних сімей Дошкілля НВК</t>
  </si>
  <si>
    <t xml:space="preserve">Малозабезпечені, діти-сироти, діти учасників АТО, внутрішньо переміщені, інклюз. (згідно відповідних документів) учні 1-11 кл. 3780 д/д * 30,00грн. </t>
  </si>
  <si>
    <t>Малозабезпечені, діти-сироти, діти учасників АТО, внутрішньо переміщені, діти з інвалідністю, діти з ООП (згідно відповідних документів) Дошкілля НВК  300 д/д * 46,00грн</t>
  </si>
  <si>
    <t xml:space="preserve"> КЕКВ - 2240</t>
  </si>
  <si>
    <t xml:space="preserve">Оплата послуг (крім комунальних), всього </t>
  </si>
  <si>
    <t xml:space="preserve">Страхування транспортних засобів, водіїв </t>
  </si>
  <si>
    <t>Технічне обслуговування обладнання (котелень)</t>
  </si>
  <si>
    <r>
      <t>За телефонні послуги, послуги Інтернету</t>
    </r>
    <r>
      <rPr>
        <b/>
        <sz val="12"/>
        <rFont val="Times New Roman"/>
        <family val="1"/>
        <charset val="204"/>
      </rPr>
      <t xml:space="preserve"> </t>
    </r>
  </si>
  <si>
    <t xml:space="preserve">Поточні ремонти автомобілів </t>
  </si>
  <si>
    <t xml:space="preserve">Технічне обслуговування електричного господарства </t>
  </si>
  <si>
    <t>Електровимірювальні роботи</t>
  </si>
  <si>
    <t xml:space="preserve">Перевірка трансп. засобів, проходження техогляду автотранспорту </t>
  </si>
  <si>
    <t>Інструменталь - контроль за видачею технічної карти для техогляду автомобілів</t>
  </si>
  <si>
    <t>Дератизація</t>
  </si>
  <si>
    <t>Послуг  з профілак.обстеження працівників</t>
  </si>
  <si>
    <t>Послуги  з дослідження грунту, піску, води та готових страв</t>
  </si>
  <si>
    <t>Оновлення пакетів прогр. забезпечення "Курс-Школа"</t>
  </si>
  <si>
    <t>Повірка вагів</t>
  </si>
  <si>
    <t>Тех.обслуговування комп.обладнання</t>
  </si>
  <si>
    <t>Розпиловка дров</t>
  </si>
  <si>
    <t>Тех.обслуговування вогнегасників</t>
  </si>
  <si>
    <t>КЕКВ  2250</t>
  </si>
  <si>
    <t xml:space="preserve">Видатки на відрядження, всього </t>
  </si>
  <si>
    <t xml:space="preserve">Видатки на відрядження </t>
  </si>
  <si>
    <t>КЕКВ  2270</t>
  </si>
  <si>
    <t xml:space="preserve">Оплата комунальних послуг та енергоносіїв, всього </t>
  </si>
  <si>
    <t>КЕКВ 2273</t>
  </si>
  <si>
    <t xml:space="preserve"> Оплата електроенергії, всього</t>
  </si>
  <si>
    <r>
      <t>Оплата ел.енергії</t>
    </r>
    <r>
      <rPr>
        <sz val="12"/>
        <rFont val="Times New Roman"/>
        <family val="1"/>
        <charset val="204"/>
      </rPr>
      <t xml:space="preserve"> 23400кВт *(4,54+1,62)х1,1 =227993 грн.</t>
    </r>
  </si>
  <si>
    <t>КЕКВ  2275</t>
  </si>
  <si>
    <t xml:space="preserve"> Оплата інших енергоносіїв, всього</t>
  </si>
  <si>
    <t xml:space="preserve">1200грн. за 1 ск.м.., 297 ск.м.  = 356400,00 грн.                                                                       </t>
  </si>
  <si>
    <t xml:space="preserve"> Вивіз сміття 4800 грн.     Викачка нечистот - 3500 грн.</t>
  </si>
  <si>
    <t>КЕКВ-2282</t>
  </si>
  <si>
    <t>Окремі заходи по реалізації державних (регіональних) програм, не внесені до заходів розвитку</t>
  </si>
  <si>
    <t>Оплата навчання операторів котельні, кочегарів, оплата за навчання керівників та відповідальних з протипожежної безпеки та цивільного захисту</t>
  </si>
  <si>
    <t>КЕКВ-2800</t>
  </si>
  <si>
    <t>Інші поточні видатки Перереєстрація закладу ЗСО</t>
  </si>
  <si>
    <t xml:space="preserve">         Керівник                                                                                          Н.С.Макшеєва</t>
  </si>
  <si>
    <t xml:space="preserve">         Головний бухгалтер                                                                      Н.С.Одінцова</t>
  </si>
  <si>
    <t>Розрахунок видатків до кошторису                                                             загального фонду бюджету відділу освіти, молоді та спорту Миколаївської сільської ради на 2022 рік</t>
  </si>
  <si>
    <t>0611031 - Надання загальної середньої освіти закладами загальної середньої освіти Лікарський навчально-виховний комплекс</t>
  </si>
  <si>
    <t xml:space="preserve">КЕКВ  - 2100                                                        </t>
  </si>
  <si>
    <t xml:space="preserve">КЕКВ  - 2110                                                              </t>
  </si>
  <si>
    <t xml:space="preserve"> "Оплата праці  працівників бюджетних установ", всього</t>
  </si>
  <si>
    <t>На виплату: (кількість штатних одиниць згідно тарифікаційних списків та штатних розписів від 01.09.2021 р)- 23,17 шт.од.</t>
  </si>
  <si>
    <t>в тому числі :</t>
  </si>
  <si>
    <t>адмінперсонал та педпрацівники ЗНЗ (23,17 штатних одиниць)</t>
  </si>
  <si>
    <t xml:space="preserve">доплата за перевірку зошитів </t>
  </si>
  <si>
    <t xml:space="preserve">доплата за класне керівництво </t>
  </si>
  <si>
    <t xml:space="preserve">інші (обслуг.комп.техн.,спортмас.роб., метод.роб., результативність праці) </t>
  </si>
  <si>
    <t xml:space="preserve">Щорічна винагорода </t>
  </si>
  <si>
    <t>Заміна педпрацівників</t>
  </si>
  <si>
    <t>Преміювання педпрацівників</t>
  </si>
  <si>
    <t xml:space="preserve">КЕКВ  - 2120                                                            </t>
  </si>
  <si>
    <t>0611021 -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</si>
  <si>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по Лікарському НВК</t>
  </si>
  <si>
    <t>НАДХОДЖЕННЯ - усього</t>
  </si>
  <si>
    <t>Надходження коштів із спеціального фонду бюджету, у т.ч.</t>
  </si>
  <si>
    <t>плата за послуги, що надаються бюджетними установами</t>
  </si>
  <si>
    <t>кошти,що отримуються бюджетними установами від господарської та/або виробничої діяльності (плата батьків за харчування ) КЕКВ 2230</t>
  </si>
  <si>
    <t xml:space="preserve">із них </t>
  </si>
  <si>
    <t xml:space="preserve"> КЕКВ - 2230</t>
  </si>
  <si>
    <t xml:space="preserve">Продукти харчування </t>
  </si>
  <si>
    <t xml:space="preserve">Учнів 1-4 кл.  2100 д/д * 12,00 грн. </t>
  </si>
  <si>
    <t xml:space="preserve">Учнів 5-11 кл.   4060 д/д * 24,00 грн. </t>
  </si>
  <si>
    <t>Дошкілля НВК  700 д/д * 18,40 грн</t>
  </si>
  <si>
    <t>Діти з багатодітних сімей учні 1-4 кл. 420 д/д * 6,00 грн.</t>
  </si>
  <si>
    <t xml:space="preserve">Діти з багатодітних сімей учні 5-11 кл. 700 д/д * 12,00 грн. </t>
  </si>
  <si>
    <t>Вчителі 720 * 25,00грн</t>
  </si>
  <si>
    <t xml:space="preserve">         Керівник                                                                          Н.С.Макшеєва</t>
  </si>
  <si>
    <t>Головний бухгалтер                                                            Н.С.Одінцова</t>
  </si>
  <si>
    <t>Розрахунок видатків до кошторису                                                              спеціального фонду бюджету відділу освіти, молоді та спорту Миколаївської сільської ради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</si>
</sst>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3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.5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sz val="11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164" fontId="4" fillId="0" borderId="0" xfId="3" applyFont="1" applyFill="1" applyAlignment="1">
      <alignment horizontal="center"/>
    </xf>
    <xf numFmtId="0" fontId="2" fillId="0" borderId="0" xfId="2" applyFont="1" applyFill="1" applyAlignment="1">
      <alignment horizontal="center"/>
    </xf>
    <xf numFmtId="164" fontId="2" fillId="0" borderId="0" xfId="3" applyFont="1" applyFill="1" applyAlignment="1">
      <alignment horizontal="center"/>
    </xf>
    <xf numFmtId="164" fontId="6" fillId="0" borderId="0" xfId="3" applyFont="1" applyFill="1" applyAlignment="1">
      <alignment horizontal="right"/>
    </xf>
    <xf numFmtId="0" fontId="2" fillId="0" borderId="2" xfId="2" applyFont="1" applyFill="1" applyBorder="1"/>
    <xf numFmtId="0" fontId="2" fillId="0" borderId="3" xfId="2" applyFont="1" applyFill="1" applyBorder="1" applyAlignment="1">
      <alignment horizontal="left"/>
    </xf>
    <xf numFmtId="3" fontId="7" fillId="0" borderId="2" xfId="3" applyNumberFormat="1" applyFont="1" applyBorder="1" applyAlignment="1">
      <alignment horizontal="right"/>
    </xf>
    <xf numFmtId="0" fontId="8" fillId="2" borderId="2" xfId="2" applyFont="1" applyFill="1" applyBorder="1" applyAlignment="1">
      <alignment horizontal="left" wrapText="1"/>
    </xf>
    <xf numFmtId="2" fontId="0" fillId="0" borderId="0" xfId="0" applyNumberFormat="1"/>
    <xf numFmtId="0" fontId="8" fillId="2" borderId="3" xfId="2" applyFont="1" applyFill="1" applyBorder="1" applyAlignment="1">
      <alignment wrapText="1"/>
    </xf>
    <xf numFmtId="3" fontId="7" fillId="2" borderId="2" xfId="3" applyNumberFormat="1" applyFont="1" applyFill="1" applyBorder="1"/>
    <xf numFmtId="0" fontId="9" fillId="0" borderId="2" xfId="2" applyFont="1" applyFill="1" applyBorder="1" applyAlignment="1">
      <alignment vertical="top" wrapText="1"/>
    </xf>
    <xf numFmtId="0" fontId="10" fillId="0" borderId="2" xfId="2" applyFont="1" applyFill="1" applyBorder="1" applyAlignment="1">
      <alignment vertical="center" wrapText="1"/>
    </xf>
    <xf numFmtId="3" fontId="7" fillId="0" borderId="2" xfId="3" applyNumberFormat="1" applyFont="1" applyFill="1" applyBorder="1"/>
    <xf numFmtId="0" fontId="6" fillId="0" borderId="2" xfId="2" applyFont="1" applyBorder="1"/>
    <xf numFmtId="0" fontId="10" fillId="0" borderId="2" xfId="2" applyFont="1" applyBorder="1" applyAlignment="1">
      <alignment vertical="center" wrapText="1"/>
    </xf>
    <xf numFmtId="165" fontId="11" fillId="0" borderId="0" xfId="0" applyNumberFormat="1" applyFont="1"/>
    <xf numFmtId="0" fontId="11" fillId="0" borderId="0" xfId="0" applyFont="1"/>
    <xf numFmtId="2" fontId="11" fillId="0" borderId="0" xfId="0" applyNumberFormat="1" applyFont="1"/>
    <xf numFmtId="0" fontId="9" fillId="0" borderId="2" xfId="2" applyFont="1" applyBorder="1"/>
    <xf numFmtId="0" fontId="12" fillId="0" borderId="2" xfId="2" applyFont="1" applyBorder="1" applyAlignment="1">
      <alignment vertical="center" wrapText="1"/>
    </xf>
    <xf numFmtId="165" fontId="0" fillId="0" borderId="0" xfId="0" applyNumberFormat="1"/>
    <xf numFmtId="0" fontId="9" fillId="0" borderId="2" xfId="2" applyFont="1" applyBorder="1" applyAlignment="1">
      <alignment vertical="center" wrapText="1"/>
    </xf>
    <xf numFmtId="3" fontId="5" fillId="0" borderId="2" xfId="3" applyNumberFormat="1" applyFont="1" applyFill="1" applyBorder="1"/>
    <xf numFmtId="2" fontId="9" fillId="0" borderId="2" xfId="2" applyNumberFormat="1" applyFont="1" applyBorder="1"/>
    <xf numFmtId="0" fontId="13" fillId="0" borderId="2" xfId="2" applyFont="1" applyBorder="1" applyAlignment="1">
      <alignment vertical="center" wrapText="1"/>
    </xf>
    <xf numFmtId="0" fontId="9" fillId="0" borderId="3" xfId="4" applyFont="1" applyFill="1" applyBorder="1" applyAlignment="1">
      <alignment wrapText="1"/>
    </xf>
    <xf numFmtId="0" fontId="9" fillId="0" borderId="3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2" xfId="2" applyFont="1" applyFill="1" applyBorder="1"/>
    <xf numFmtId="0" fontId="6" fillId="0" borderId="2" xfId="2" applyFont="1" applyBorder="1" applyAlignment="1">
      <alignment vertical="top"/>
    </xf>
    <xf numFmtId="0" fontId="9" fillId="0" borderId="2" xfId="2" applyFont="1" applyBorder="1" applyAlignment="1">
      <alignment vertical="top"/>
    </xf>
    <xf numFmtId="0" fontId="6" fillId="2" borderId="2" xfId="2" applyFont="1" applyFill="1" applyBorder="1" applyAlignment="1">
      <alignment horizontal="left" wrapText="1"/>
    </xf>
    <xf numFmtId="0" fontId="8" fillId="2" borderId="3" xfId="0" applyFont="1" applyFill="1" applyBorder="1" applyAlignment="1">
      <alignment vertical="top" wrapText="1"/>
    </xf>
    <xf numFmtId="3" fontId="7" fillId="3" borderId="2" xfId="3" applyNumberFormat="1" applyFont="1" applyFill="1" applyBorder="1" applyAlignment="1">
      <alignment vertical="top"/>
    </xf>
    <xf numFmtId="0" fontId="15" fillId="0" borderId="0" xfId="0" applyFont="1"/>
    <xf numFmtId="0" fontId="6" fillId="0" borderId="2" xfId="2" applyFont="1" applyFill="1" applyBorder="1" applyAlignment="1">
      <alignment horizontal="left" wrapText="1"/>
    </xf>
    <xf numFmtId="0" fontId="16" fillId="0" borderId="3" xfId="0" applyFont="1" applyFill="1" applyBorder="1" applyAlignment="1">
      <alignment wrapText="1"/>
    </xf>
    <xf numFmtId="0" fontId="17" fillId="2" borderId="2" xfId="2" applyFont="1" applyFill="1" applyBorder="1" applyAlignment="1">
      <alignment horizontal="left" vertical="top" wrapText="1"/>
    </xf>
    <xf numFmtId="3" fontId="17" fillId="2" borderId="2" xfId="3" applyNumberFormat="1" applyFont="1" applyFill="1" applyBorder="1" applyAlignment="1">
      <alignment horizontal="right" vertical="top" wrapText="1"/>
    </xf>
    <xf numFmtId="0" fontId="18" fillId="0" borderId="0" xfId="2" applyFont="1" applyFill="1"/>
    <xf numFmtId="0" fontId="8" fillId="0" borderId="3" xfId="0" applyFont="1" applyFill="1" applyBorder="1" applyAlignment="1">
      <alignment horizontal="center" vertical="top" wrapText="1"/>
    </xf>
    <xf numFmtId="3" fontId="5" fillId="0" borderId="2" xfId="2" applyNumberFormat="1" applyFont="1" applyFill="1" applyBorder="1" applyAlignment="1">
      <alignment horizontal="right"/>
    </xf>
    <xf numFmtId="0" fontId="19" fillId="2" borderId="4" xfId="2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3" fontId="21" fillId="2" borderId="4" xfId="3" applyNumberFormat="1" applyFont="1" applyFill="1" applyBorder="1" applyAlignment="1">
      <alignment horizontal="right" vertical="top"/>
    </xf>
    <xf numFmtId="0" fontId="5" fillId="0" borderId="2" xfId="2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3" fontId="5" fillId="0" borderId="2" xfId="2" applyNumberFormat="1" applyFont="1" applyFill="1" applyBorder="1" applyAlignment="1">
      <alignment horizontal="right" vertical="top"/>
    </xf>
    <xf numFmtId="0" fontId="23" fillId="0" borderId="2" xfId="5" applyFont="1" applyFill="1" applyBorder="1" applyAlignment="1">
      <alignment wrapText="1"/>
    </xf>
    <xf numFmtId="0" fontId="22" fillId="0" borderId="2" xfId="0" applyFont="1" applyFill="1" applyBorder="1" applyAlignment="1">
      <alignment horizontal="left" vertical="center" wrapText="1"/>
    </xf>
    <xf numFmtId="0" fontId="0" fillId="0" borderId="2" xfId="0" applyBorder="1"/>
    <xf numFmtId="3" fontId="25" fillId="0" borderId="2" xfId="0" applyNumberFormat="1" applyFont="1" applyBorder="1" applyAlignment="1">
      <alignment horizontal="right"/>
    </xf>
    <xf numFmtId="0" fontId="0" fillId="0" borderId="2" xfId="0" applyBorder="1" applyAlignment="1">
      <alignment vertical="top" wrapText="1"/>
    </xf>
    <xf numFmtId="2" fontId="19" fillId="2" borderId="2" xfId="2" applyNumberFormat="1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3" fontId="21" fillId="2" borderId="2" xfId="3" applyNumberFormat="1" applyFont="1" applyFill="1" applyBorder="1" applyAlignment="1">
      <alignment horizontal="right" vertical="top"/>
    </xf>
    <xf numFmtId="2" fontId="19" fillId="0" borderId="2" xfId="2" applyNumberFormat="1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3" fontId="21" fillId="0" borderId="2" xfId="3" applyNumberFormat="1" applyFont="1" applyFill="1" applyBorder="1" applyAlignment="1">
      <alignment horizontal="right"/>
    </xf>
    <xf numFmtId="49" fontId="5" fillId="0" borderId="2" xfId="2" applyNumberFormat="1" applyFont="1" applyFill="1" applyBorder="1" applyAlignment="1">
      <alignment wrapText="1"/>
    </xf>
    <xf numFmtId="49" fontId="26" fillId="0" borderId="2" xfId="0" applyNumberFormat="1" applyFont="1" applyFill="1" applyBorder="1" applyAlignment="1">
      <alignment horizontal="justify"/>
    </xf>
    <xf numFmtId="3" fontId="5" fillId="0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left" vertical="top" wrapText="1"/>
    </xf>
    <xf numFmtId="2" fontId="23" fillId="0" borderId="2" xfId="2" applyNumberFormat="1" applyFont="1" applyFill="1" applyBorder="1"/>
    <xf numFmtId="0" fontId="5" fillId="0" borderId="2" xfId="0" applyFont="1" applyFill="1" applyBorder="1" applyAlignment="1">
      <alignment horizontal="justify"/>
    </xf>
    <xf numFmtId="4" fontId="23" fillId="0" borderId="2" xfId="5" applyNumberFormat="1" applyFont="1" applyFill="1" applyBorder="1" applyAlignment="1"/>
    <xf numFmtId="2" fontId="24" fillId="0" borderId="2" xfId="2" applyNumberFormat="1" applyFont="1" applyFill="1" applyBorder="1"/>
    <xf numFmtId="4" fontId="23" fillId="4" borderId="2" xfId="5" applyNumberFormat="1" applyFont="1" applyFill="1" applyBorder="1" applyAlignment="1"/>
    <xf numFmtId="0" fontId="22" fillId="0" borderId="2" xfId="0" applyFont="1" applyFill="1" applyBorder="1" applyAlignment="1">
      <alignment horizontal="justify"/>
    </xf>
    <xf numFmtId="2" fontId="20" fillId="2" borderId="2" xfId="0" applyNumberFormat="1" applyFont="1" applyFill="1" applyBorder="1" applyAlignment="1">
      <alignment horizontal="left" vertical="top" wrapText="1"/>
    </xf>
    <xf numFmtId="3" fontId="7" fillId="2" borderId="2" xfId="3" applyNumberFormat="1" applyFont="1" applyFill="1" applyBorder="1" applyAlignment="1">
      <alignment horizontal="right" vertical="top"/>
    </xf>
    <xf numFmtId="2" fontId="5" fillId="0" borderId="2" xfId="2" applyNumberFormat="1" applyFont="1" applyFill="1" applyBorder="1" applyAlignment="1">
      <alignment wrapText="1"/>
    </xf>
    <xf numFmtId="0" fontId="5" fillId="0" borderId="2" xfId="5" applyFont="1" applyFill="1" applyBorder="1" applyAlignment="1">
      <alignment vertical="top" wrapText="1"/>
    </xf>
    <xf numFmtId="3" fontId="5" fillId="0" borderId="2" xfId="5" applyNumberFormat="1" applyFont="1" applyBorder="1" applyAlignment="1">
      <alignment horizontal="right"/>
    </xf>
    <xf numFmtId="0" fontId="5" fillId="0" borderId="2" xfId="0" applyFont="1" applyFill="1" applyBorder="1" applyAlignment="1">
      <alignment vertical="top" wrapText="1"/>
    </xf>
    <xf numFmtId="3" fontId="5" fillId="0" borderId="2" xfId="3" applyNumberFormat="1" applyFont="1" applyFill="1" applyBorder="1" applyAlignment="1">
      <alignment horizontal="right" vertical="top"/>
    </xf>
    <xf numFmtId="0" fontId="23" fillId="0" borderId="2" xfId="5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horizontal="justify"/>
    </xf>
    <xf numFmtId="2" fontId="17" fillId="2" borderId="2" xfId="2" applyNumberFormat="1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left" vertical="top" wrapText="1"/>
    </xf>
    <xf numFmtId="2" fontId="5" fillId="0" borderId="3" xfId="2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justify" wrapText="1"/>
    </xf>
    <xf numFmtId="2" fontId="17" fillId="2" borderId="2" xfId="2" applyNumberFormat="1" applyFont="1" applyFill="1" applyBorder="1" applyAlignment="1">
      <alignment wrapText="1"/>
    </xf>
    <xf numFmtId="2" fontId="17" fillId="2" borderId="2" xfId="0" applyNumberFormat="1" applyFont="1" applyFill="1" applyBorder="1" applyAlignment="1">
      <alignment vertical="top" wrapText="1"/>
    </xf>
    <xf numFmtId="3" fontId="7" fillId="2" borderId="2" xfId="3" applyNumberFormat="1" applyFont="1" applyFill="1" applyBorder="1" applyAlignment="1">
      <alignment horizontal="right" vertical="top" wrapText="1"/>
    </xf>
    <xf numFmtId="2" fontId="21" fillId="2" borderId="2" xfId="2" applyNumberFormat="1" applyFont="1" applyFill="1" applyBorder="1" applyAlignment="1">
      <alignment vertical="top" wrapText="1"/>
    </xf>
    <xf numFmtId="2" fontId="10" fillId="2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justify" vertical="top" wrapText="1"/>
    </xf>
    <xf numFmtId="2" fontId="21" fillId="2" borderId="2" xfId="2" applyNumberFormat="1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 shrinkToFit="1"/>
    </xf>
    <xf numFmtId="0" fontId="22" fillId="0" borderId="2" xfId="0" applyFont="1" applyFill="1" applyBorder="1" applyAlignment="1">
      <alignment horizontal="left" vertical="top" wrapText="1" shrinkToFit="1"/>
    </xf>
    <xf numFmtId="2" fontId="5" fillId="0" borderId="0" xfId="2" applyNumberFormat="1" applyFont="1" applyBorder="1"/>
    <xf numFmtId="2" fontId="5" fillId="0" borderId="0" xfId="3" applyNumberFormat="1" applyFont="1" applyBorder="1"/>
    <xf numFmtId="2" fontId="7" fillId="0" borderId="0" xfId="6" applyNumberFormat="1" applyFont="1" applyFill="1" applyAlignment="1">
      <alignment horizontal="left" wrapText="1"/>
    </xf>
    <xf numFmtId="0" fontId="1" fillId="0" borderId="0" xfId="2"/>
    <xf numFmtId="0" fontId="7" fillId="0" borderId="0" xfId="2" applyFont="1" applyAlignment="1">
      <alignment horizontal="left"/>
    </xf>
    <xf numFmtId="0" fontId="28" fillId="0" borderId="1" xfId="0" applyFont="1" applyBorder="1" applyAlignment="1">
      <alignment horizontal="left" wrapText="1"/>
    </xf>
    <xf numFmtId="0" fontId="21" fillId="0" borderId="2" xfId="2" applyFont="1" applyFill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8" fillId="2" borderId="3" xfId="0" applyFont="1" applyFill="1" applyBorder="1" applyAlignment="1">
      <alignment wrapText="1"/>
    </xf>
    <xf numFmtId="0" fontId="4" fillId="0" borderId="0" xfId="1" applyFont="1" applyFill="1" applyAlignment="1">
      <alignment horizontal="center"/>
    </xf>
    <xf numFmtId="4" fontId="4" fillId="0" borderId="0" xfId="1" applyNumberFormat="1" applyFont="1" applyFill="1" applyAlignment="1">
      <alignment horizontal="center"/>
    </xf>
    <xf numFmtId="0" fontId="29" fillId="0" borderId="1" xfId="0" applyFont="1" applyBorder="1" applyAlignment="1" applyProtection="1">
      <alignment horizontal="left" wrapText="1"/>
    </xf>
    <xf numFmtId="4" fontId="4" fillId="0" borderId="0" xfId="3" applyNumberFormat="1" applyFont="1" applyFill="1" applyAlignment="1">
      <alignment horizontal="center"/>
    </xf>
    <xf numFmtId="4" fontId="2" fillId="0" borderId="0" xfId="3" applyNumberFormat="1" applyFont="1" applyFill="1" applyAlignment="1">
      <alignment horizontal="center"/>
    </xf>
    <xf numFmtId="4" fontId="6" fillId="0" borderId="0" xfId="3" applyNumberFormat="1" applyFont="1" applyFill="1"/>
    <xf numFmtId="0" fontId="2" fillId="0" borderId="2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4" fontId="4" fillId="0" borderId="2" xfId="3" applyNumberFormat="1" applyFont="1" applyBorder="1" applyAlignment="1">
      <alignment horizontal="center"/>
    </xf>
    <xf numFmtId="0" fontId="6" fillId="0" borderId="2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left"/>
    </xf>
    <xf numFmtId="4" fontId="6" fillId="0" borderId="2" xfId="3" applyNumberFormat="1" applyFont="1" applyBorder="1" applyAlignment="1">
      <alignment horizontal="center"/>
    </xf>
    <xf numFmtId="0" fontId="30" fillId="0" borderId="2" xfId="6" applyFont="1" applyFill="1" applyBorder="1" applyAlignment="1">
      <alignment horizontal="center" vertical="top"/>
    </xf>
    <xf numFmtId="0" fontId="22" fillId="0" borderId="3" xfId="6" applyFont="1" applyFill="1" applyBorder="1" applyAlignment="1">
      <alignment wrapText="1"/>
    </xf>
    <xf numFmtId="4" fontId="1" fillId="0" borderId="2" xfId="3" applyNumberFormat="1" applyBorder="1"/>
    <xf numFmtId="4" fontId="1" fillId="0" borderId="2" xfId="2" applyNumberFormat="1" applyBorder="1"/>
    <xf numFmtId="0" fontId="17" fillId="4" borderId="2" xfId="2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top" wrapText="1"/>
    </xf>
    <xf numFmtId="4" fontId="1" fillId="4" borderId="2" xfId="2" applyNumberFormat="1" applyFill="1" applyBorder="1"/>
    <xf numFmtId="2" fontId="23" fillId="4" borderId="2" xfId="2" applyNumberFormat="1" applyFont="1" applyFill="1" applyBorder="1"/>
    <xf numFmtId="0" fontId="5" fillId="4" borderId="2" xfId="0" applyFont="1" applyFill="1" applyBorder="1" applyAlignment="1">
      <alignment horizontal="justify"/>
    </xf>
    <xf numFmtId="4" fontId="23" fillId="4" borderId="2" xfId="3" applyNumberFormat="1" applyFont="1" applyFill="1" applyBorder="1"/>
    <xf numFmtId="2" fontId="19" fillId="4" borderId="2" xfId="2" applyNumberFormat="1" applyFont="1" applyFill="1" applyBorder="1" applyAlignment="1">
      <alignment horizontal="left"/>
    </xf>
    <xf numFmtId="0" fontId="20" fillId="4" borderId="2" xfId="0" applyFont="1" applyFill="1" applyBorder="1" applyAlignment="1">
      <alignment horizontal="left" wrapText="1"/>
    </xf>
    <xf numFmtId="4" fontId="10" fillId="5" borderId="2" xfId="3" applyNumberFormat="1" applyFont="1" applyFill="1" applyBorder="1" applyAlignment="1">
      <alignment horizontal="right"/>
    </xf>
    <xf numFmtId="2" fontId="7" fillId="0" borderId="0" xfId="6" applyNumberFormat="1" applyFont="1" applyFill="1" applyAlignment="1">
      <alignment horizontal="center" wrapText="1"/>
    </xf>
    <xf numFmtId="0" fontId="1" fillId="0" borderId="0" xfId="2" applyFill="1"/>
    <xf numFmtId="2" fontId="23" fillId="0" borderId="0" xfId="2" applyNumberFormat="1" applyFont="1" applyFill="1"/>
    <xf numFmtId="2" fontId="23" fillId="0" borderId="0" xfId="2" applyNumberFormat="1" applyFont="1" applyFill="1" applyBorder="1"/>
    <xf numFmtId="4" fontId="23" fillId="0" borderId="0" xfId="3" applyNumberFormat="1" applyFont="1" applyFill="1" applyBorder="1"/>
    <xf numFmtId="2" fontId="7" fillId="0" borderId="0" xfId="2" applyNumberFormat="1" applyFont="1" applyFill="1" applyAlignment="1">
      <alignment horizontal="center" vertical="top" wrapText="1"/>
    </xf>
    <xf numFmtId="4" fontId="0" fillId="0" borderId="0" xfId="0" applyNumberFormat="1"/>
    <xf numFmtId="0" fontId="4" fillId="0" borderId="0" xfId="1" applyFont="1" applyFill="1" applyAlignment="1">
      <alignment horizontal="center" vertical="center" wrapText="1"/>
    </xf>
  </cellXfs>
  <cellStyles count="7">
    <cellStyle name="Обычный" xfId="0" builtinId="0"/>
    <cellStyle name="Обычный 3" xfId="5"/>
    <cellStyle name="Обычный_Dod5kochtor" xfId="4"/>
    <cellStyle name="Обычный_Dod5kochtor_розрахунки 070201 2013" xfId="6"/>
    <cellStyle name="Обычный_Розрахунки  070808 2013" xfId="1"/>
    <cellStyle name="Обычный_розрахунки 070201 2013" xfId="2"/>
    <cellStyle name="Финансовый_розрахунки 070201 20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B5" sqref="B5"/>
    </sheetView>
  </sheetViews>
  <sheetFormatPr defaultRowHeight="12.75" x14ac:dyDescent="0.2"/>
  <cols>
    <col min="1" max="1" width="13.7109375" customWidth="1"/>
    <col min="2" max="2" width="61.5703125" customWidth="1"/>
    <col min="3" max="3" width="13.5703125" customWidth="1"/>
    <col min="7" max="8" width="10.5703125" bestFit="1" customWidth="1"/>
    <col min="257" max="257" width="13.7109375" customWidth="1"/>
    <col min="258" max="258" width="61.5703125" customWidth="1"/>
    <col min="259" max="259" width="13.5703125" customWidth="1"/>
    <col min="263" max="264" width="10.5703125" bestFit="1" customWidth="1"/>
    <col min="513" max="513" width="13.7109375" customWidth="1"/>
    <col min="514" max="514" width="61.5703125" customWidth="1"/>
    <col min="515" max="515" width="13.5703125" customWidth="1"/>
    <col min="519" max="520" width="10.5703125" bestFit="1" customWidth="1"/>
    <col min="769" max="769" width="13.7109375" customWidth="1"/>
    <col min="770" max="770" width="61.5703125" customWidth="1"/>
    <col min="771" max="771" width="13.5703125" customWidth="1"/>
    <col min="775" max="776" width="10.5703125" bestFit="1" customWidth="1"/>
    <col min="1025" max="1025" width="13.7109375" customWidth="1"/>
    <col min="1026" max="1026" width="61.5703125" customWidth="1"/>
    <col min="1027" max="1027" width="13.5703125" customWidth="1"/>
    <col min="1031" max="1032" width="10.5703125" bestFit="1" customWidth="1"/>
    <col min="1281" max="1281" width="13.7109375" customWidth="1"/>
    <col min="1282" max="1282" width="61.5703125" customWidth="1"/>
    <col min="1283" max="1283" width="13.5703125" customWidth="1"/>
    <col min="1287" max="1288" width="10.5703125" bestFit="1" customWidth="1"/>
    <col min="1537" max="1537" width="13.7109375" customWidth="1"/>
    <col min="1538" max="1538" width="61.5703125" customWidth="1"/>
    <col min="1539" max="1539" width="13.5703125" customWidth="1"/>
    <col min="1543" max="1544" width="10.5703125" bestFit="1" customWidth="1"/>
    <col min="1793" max="1793" width="13.7109375" customWidth="1"/>
    <col min="1794" max="1794" width="61.5703125" customWidth="1"/>
    <col min="1795" max="1795" width="13.5703125" customWidth="1"/>
    <col min="1799" max="1800" width="10.5703125" bestFit="1" customWidth="1"/>
    <col min="2049" max="2049" width="13.7109375" customWidth="1"/>
    <col min="2050" max="2050" width="61.5703125" customWidth="1"/>
    <col min="2051" max="2051" width="13.5703125" customWidth="1"/>
    <col min="2055" max="2056" width="10.5703125" bestFit="1" customWidth="1"/>
    <col min="2305" max="2305" width="13.7109375" customWidth="1"/>
    <col min="2306" max="2306" width="61.5703125" customWidth="1"/>
    <col min="2307" max="2307" width="13.5703125" customWidth="1"/>
    <col min="2311" max="2312" width="10.5703125" bestFit="1" customWidth="1"/>
    <col min="2561" max="2561" width="13.7109375" customWidth="1"/>
    <col min="2562" max="2562" width="61.5703125" customWidth="1"/>
    <col min="2563" max="2563" width="13.5703125" customWidth="1"/>
    <col min="2567" max="2568" width="10.5703125" bestFit="1" customWidth="1"/>
    <col min="2817" max="2817" width="13.7109375" customWidth="1"/>
    <col min="2818" max="2818" width="61.5703125" customWidth="1"/>
    <col min="2819" max="2819" width="13.5703125" customWidth="1"/>
    <col min="2823" max="2824" width="10.5703125" bestFit="1" customWidth="1"/>
    <col min="3073" max="3073" width="13.7109375" customWidth="1"/>
    <col min="3074" max="3074" width="61.5703125" customWidth="1"/>
    <col min="3075" max="3075" width="13.5703125" customWidth="1"/>
    <col min="3079" max="3080" width="10.5703125" bestFit="1" customWidth="1"/>
    <col min="3329" max="3329" width="13.7109375" customWidth="1"/>
    <col min="3330" max="3330" width="61.5703125" customWidth="1"/>
    <col min="3331" max="3331" width="13.5703125" customWidth="1"/>
    <col min="3335" max="3336" width="10.5703125" bestFit="1" customWidth="1"/>
    <col min="3585" max="3585" width="13.7109375" customWidth="1"/>
    <col min="3586" max="3586" width="61.5703125" customWidth="1"/>
    <col min="3587" max="3587" width="13.5703125" customWidth="1"/>
    <col min="3591" max="3592" width="10.5703125" bestFit="1" customWidth="1"/>
    <col min="3841" max="3841" width="13.7109375" customWidth="1"/>
    <col min="3842" max="3842" width="61.5703125" customWidth="1"/>
    <col min="3843" max="3843" width="13.5703125" customWidth="1"/>
    <col min="3847" max="3848" width="10.5703125" bestFit="1" customWidth="1"/>
    <col min="4097" max="4097" width="13.7109375" customWidth="1"/>
    <col min="4098" max="4098" width="61.5703125" customWidth="1"/>
    <col min="4099" max="4099" width="13.5703125" customWidth="1"/>
    <col min="4103" max="4104" width="10.5703125" bestFit="1" customWidth="1"/>
    <col min="4353" max="4353" width="13.7109375" customWidth="1"/>
    <col min="4354" max="4354" width="61.5703125" customWidth="1"/>
    <col min="4355" max="4355" width="13.5703125" customWidth="1"/>
    <col min="4359" max="4360" width="10.5703125" bestFit="1" customWidth="1"/>
    <col min="4609" max="4609" width="13.7109375" customWidth="1"/>
    <col min="4610" max="4610" width="61.5703125" customWidth="1"/>
    <col min="4611" max="4611" width="13.5703125" customWidth="1"/>
    <col min="4615" max="4616" width="10.5703125" bestFit="1" customWidth="1"/>
    <col min="4865" max="4865" width="13.7109375" customWidth="1"/>
    <col min="4866" max="4866" width="61.5703125" customWidth="1"/>
    <col min="4867" max="4867" width="13.5703125" customWidth="1"/>
    <col min="4871" max="4872" width="10.5703125" bestFit="1" customWidth="1"/>
    <col min="5121" max="5121" width="13.7109375" customWidth="1"/>
    <col min="5122" max="5122" width="61.5703125" customWidth="1"/>
    <col min="5123" max="5123" width="13.5703125" customWidth="1"/>
    <col min="5127" max="5128" width="10.5703125" bestFit="1" customWidth="1"/>
    <col min="5377" max="5377" width="13.7109375" customWidth="1"/>
    <col min="5378" max="5378" width="61.5703125" customWidth="1"/>
    <col min="5379" max="5379" width="13.5703125" customWidth="1"/>
    <col min="5383" max="5384" width="10.5703125" bestFit="1" customWidth="1"/>
    <col min="5633" max="5633" width="13.7109375" customWidth="1"/>
    <col min="5634" max="5634" width="61.5703125" customWidth="1"/>
    <col min="5635" max="5635" width="13.5703125" customWidth="1"/>
    <col min="5639" max="5640" width="10.5703125" bestFit="1" customWidth="1"/>
    <col min="5889" max="5889" width="13.7109375" customWidth="1"/>
    <col min="5890" max="5890" width="61.5703125" customWidth="1"/>
    <col min="5891" max="5891" width="13.5703125" customWidth="1"/>
    <col min="5895" max="5896" width="10.5703125" bestFit="1" customWidth="1"/>
    <col min="6145" max="6145" width="13.7109375" customWidth="1"/>
    <col min="6146" max="6146" width="61.5703125" customWidth="1"/>
    <col min="6147" max="6147" width="13.5703125" customWidth="1"/>
    <col min="6151" max="6152" width="10.5703125" bestFit="1" customWidth="1"/>
    <col min="6401" max="6401" width="13.7109375" customWidth="1"/>
    <col min="6402" max="6402" width="61.5703125" customWidth="1"/>
    <col min="6403" max="6403" width="13.5703125" customWidth="1"/>
    <col min="6407" max="6408" width="10.5703125" bestFit="1" customWidth="1"/>
    <col min="6657" max="6657" width="13.7109375" customWidth="1"/>
    <col min="6658" max="6658" width="61.5703125" customWidth="1"/>
    <col min="6659" max="6659" width="13.5703125" customWidth="1"/>
    <col min="6663" max="6664" width="10.5703125" bestFit="1" customWidth="1"/>
    <col min="6913" max="6913" width="13.7109375" customWidth="1"/>
    <col min="6914" max="6914" width="61.5703125" customWidth="1"/>
    <col min="6915" max="6915" width="13.5703125" customWidth="1"/>
    <col min="6919" max="6920" width="10.5703125" bestFit="1" customWidth="1"/>
    <col min="7169" max="7169" width="13.7109375" customWidth="1"/>
    <col min="7170" max="7170" width="61.5703125" customWidth="1"/>
    <col min="7171" max="7171" width="13.5703125" customWidth="1"/>
    <col min="7175" max="7176" width="10.5703125" bestFit="1" customWidth="1"/>
    <col min="7425" max="7425" width="13.7109375" customWidth="1"/>
    <col min="7426" max="7426" width="61.5703125" customWidth="1"/>
    <col min="7427" max="7427" width="13.5703125" customWidth="1"/>
    <col min="7431" max="7432" width="10.5703125" bestFit="1" customWidth="1"/>
    <col min="7681" max="7681" width="13.7109375" customWidth="1"/>
    <col min="7682" max="7682" width="61.5703125" customWidth="1"/>
    <col min="7683" max="7683" width="13.5703125" customWidth="1"/>
    <col min="7687" max="7688" width="10.5703125" bestFit="1" customWidth="1"/>
    <col min="7937" max="7937" width="13.7109375" customWidth="1"/>
    <col min="7938" max="7938" width="61.5703125" customWidth="1"/>
    <col min="7939" max="7939" width="13.5703125" customWidth="1"/>
    <col min="7943" max="7944" width="10.5703125" bestFit="1" customWidth="1"/>
    <col min="8193" max="8193" width="13.7109375" customWidth="1"/>
    <col min="8194" max="8194" width="61.5703125" customWidth="1"/>
    <col min="8195" max="8195" width="13.5703125" customWidth="1"/>
    <col min="8199" max="8200" width="10.5703125" bestFit="1" customWidth="1"/>
    <col min="8449" max="8449" width="13.7109375" customWidth="1"/>
    <col min="8450" max="8450" width="61.5703125" customWidth="1"/>
    <col min="8451" max="8451" width="13.5703125" customWidth="1"/>
    <col min="8455" max="8456" width="10.5703125" bestFit="1" customWidth="1"/>
    <col min="8705" max="8705" width="13.7109375" customWidth="1"/>
    <col min="8706" max="8706" width="61.5703125" customWidth="1"/>
    <col min="8707" max="8707" width="13.5703125" customWidth="1"/>
    <col min="8711" max="8712" width="10.5703125" bestFit="1" customWidth="1"/>
    <col min="8961" max="8961" width="13.7109375" customWidth="1"/>
    <col min="8962" max="8962" width="61.5703125" customWidth="1"/>
    <col min="8963" max="8963" width="13.5703125" customWidth="1"/>
    <col min="8967" max="8968" width="10.5703125" bestFit="1" customWidth="1"/>
    <col min="9217" max="9217" width="13.7109375" customWidth="1"/>
    <col min="9218" max="9218" width="61.5703125" customWidth="1"/>
    <col min="9219" max="9219" width="13.5703125" customWidth="1"/>
    <col min="9223" max="9224" width="10.5703125" bestFit="1" customWidth="1"/>
    <col min="9473" max="9473" width="13.7109375" customWidth="1"/>
    <col min="9474" max="9474" width="61.5703125" customWidth="1"/>
    <col min="9475" max="9475" width="13.5703125" customWidth="1"/>
    <col min="9479" max="9480" width="10.5703125" bestFit="1" customWidth="1"/>
    <col min="9729" max="9729" width="13.7109375" customWidth="1"/>
    <col min="9730" max="9730" width="61.5703125" customWidth="1"/>
    <col min="9731" max="9731" width="13.5703125" customWidth="1"/>
    <col min="9735" max="9736" width="10.5703125" bestFit="1" customWidth="1"/>
    <col min="9985" max="9985" width="13.7109375" customWidth="1"/>
    <col min="9986" max="9986" width="61.5703125" customWidth="1"/>
    <col min="9987" max="9987" width="13.5703125" customWidth="1"/>
    <col min="9991" max="9992" width="10.5703125" bestFit="1" customWidth="1"/>
    <col min="10241" max="10241" width="13.7109375" customWidth="1"/>
    <col min="10242" max="10242" width="61.5703125" customWidth="1"/>
    <col min="10243" max="10243" width="13.5703125" customWidth="1"/>
    <col min="10247" max="10248" width="10.5703125" bestFit="1" customWidth="1"/>
    <col min="10497" max="10497" width="13.7109375" customWidth="1"/>
    <col min="10498" max="10498" width="61.5703125" customWidth="1"/>
    <col min="10499" max="10499" width="13.5703125" customWidth="1"/>
    <col min="10503" max="10504" width="10.5703125" bestFit="1" customWidth="1"/>
    <col min="10753" max="10753" width="13.7109375" customWidth="1"/>
    <col min="10754" max="10754" width="61.5703125" customWidth="1"/>
    <col min="10755" max="10755" width="13.5703125" customWidth="1"/>
    <col min="10759" max="10760" width="10.5703125" bestFit="1" customWidth="1"/>
    <col min="11009" max="11009" width="13.7109375" customWidth="1"/>
    <col min="11010" max="11010" width="61.5703125" customWidth="1"/>
    <col min="11011" max="11011" width="13.5703125" customWidth="1"/>
    <col min="11015" max="11016" width="10.5703125" bestFit="1" customWidth="1"/>
    <col min="11265" max="11265" width="13.7109375" customWidth="1"/>
    <col min="11266" max="11266" width="61.5703125" customWidth="1"/>
    <col min="11267" max="11267" width="13.5703125" customWidth="1"/>
    <col min="11271" max="11272" width="10.5703125" bestFit="1" customWidth="1"/>
    <col min="11521" max="11521" width="13.7109375" customWidth="1"/>
    <col min="11522" max="11522" width="61.5703125" customWidth="1"/>
    <col min="11523" max="11523" width="13.5703125" customWidth="1"/>
    <col min="11527" max="11528" width="10.5703125" bestFit="1" customWidth="1"/>
    <col min="11777" max="11777" width="13.7109375" customWidth="1"/>
    <col min="11778" max="11778" width="61.5703125" customWidth="1"/>
    <col min="11779" max="11779" width="13.5703125" customWidth="1"/>
    <col min="11783" max="11784" width="10.5703125" bestFit="1" customWidth="1"/>
    <col min="12033" max="12033" width="13.7109375" customWidth="1"/>
    <col min="12034" max="12034" width="61.5703125" customWidth="1"/>
    <col min="12035" max="12035" width="13.5703125" customWidth="1"/>
    <col min="12039" max="12040" width="10.5703125" bestFit="1" customWidth="1"/>
    <col min="12289" max="12289" width="13.7109375" customWidth="1"/>
    <col min="12290" max="12290" width="61.5703125" customWidth="1"/>
    <col min="12291" max="12291" width="13.5703125" customWidth="1"/>
    <col min="12295" max="12296" width="10.5703125" bestFit="1" customWidth="1"/>
    <col min="12545" max="12545" width="13.7109375" customWidth="1"/>
    <col min="12546" max="12546" width="61.5703125" customWidth="1"/>
    <col min="12547" max="12547" width="13.5703125" customWidth="1"/>
    <col min="12551" max="12552" width="10.5703125" bestFit="1" customWidth="1"/>
    <col min="12801" max="12801" width="13.7109375" customWidth="1"/>
    <col min="12802" max="12802" width="61.5703125" customWidth="1"/>
    <col min="12803" max="12803" width="13.5703125" customWidth="1"/>
    <col min="12807" max="12808" width="10.5703125" bestFit="1" customWidth="1"/>
    <col min="13057" max="13057" width="13.7109375" customWidth="1"/>
    <col min="13058" max="13058" width="61.5703125" customWidth="1"/>
    <col min="13059" max="13059" width="13.5703125" customWidth="1"/>
    <col min="13063" max="13064" width="10.5703125" bestFit="1" customWidth="1"/>
    <col min="13313" max="13313" width="13.7109375" customWidth="1"/>
    <col min="13314" max="13314" width="61.5703125" customWidth="1"/>
    <col min="13315" max="13315" width="13.5703125" customWidth="1"/>
    <col min="13319" max="13320" width="10.5703125" bestFit="1" customWidth="1"/>
    <col min="13569" max="13569" width="13.7109375" customWidth="1"/>
    <col min="13570" max="13570" width="61.5703125" customWidth="1"/>
    <col min="13571" max="13571" width="13.5703125" customWidth="1"/>
    <col min="13575" max="13576" width="10.5703125" bestFit="1" customWidth="1"/>
    <col min="13825" max="13825" width="13.7109375" customWidth="1"/>
    <col min="13826" max="13826" width="61.5703125" customWidth="1"/>
    <col min="13827" max="13827" width="13.5703125" customWidth="1"/>
    <col min="13831" max="13832" width="10.5703125" bestFit="1" customWidth="1"/>
    <col min="14081" max="14081" width="13.7109375" customWidth="1"/>
    <col min="14082" max="14082" width="61.5703125" customWidth="1"/>
    <col min="14083" max="14083" width="13.5703125" customWidth="1"/>
    <col min="14087" max="14088" width="10.5703125" bestFit="1" customWidth="1"/>
    <col min="14337" max="14337" width="13.7109375" customWidth="1"/>
    <col min="14338" max="14338" width="61.5703125" customWidth="1"/>
    <col min="14339" max="14339" width="13.5703125" customWidth="1"/>
    <col min="14343" max="14344" width="10.5703125" bestFit="1" customWidth="1"/>
    <col min="14593" max="14593" width="13.7109375" customWidth="1"/>
    <col min="14594" max="14594" width="61.5703125" customWidth="1"/>
    <col min="14595" max="14595" width="13.5703125" customWidth="1"/>
    <col min="14599" max="14600" width="10.5703125" bestFit="1" customWidth="1"/>
    <col min="14849" max="14849" width="13.7109375" customWidth="1"/>
    <col min="14850" max="14850" width="61.5703125" customWidth="1"/>
    <col min="14851" max="14851" width="13.5703125" customWidth="1"/>
    <col min="14855" max="14856" width="10.5703125" bestFit="1" customWidth="1"/>
    <col min="15105" max="15105" width="13.7109375" customWidth="1"/>
    <col min="15106" max="15106" width="61.5703125" customWidth="1"/>
    <col min="15107" max="15107" width="13.5703125" customWidth="1"/>
    <col min="15111" max="15112" width="10.5703125" bestFit="1" customWidth="1"/>
    <col min="15361" max="15361" width="13.7109375" customWidth="1"/>
    <col min="15362" max="15362" width="61.5703125" customWidth="1"/>
    <col min="15363" max="15363" width="13.5703125" customWidth="1"/>
    <col min="15367" max="15368" width="10.5703125" bestFit="1" customWidth="1"/>
    <col min="15617" max="15617" width="13.7109375" customWidth="1"/>
    <col min="15618" max="15618" width="61.5703125" customWidth="1"/>
    <col min="15619" max="15619" width="13.5703125" customWidth="1"/>
    <col min="15623" max="15624" width="10.5703125" bestFit="1" customWidth="1"/>
    <col min="15873" max="15873" width="13.7109375" customWidth="1"/>
    <col min="15874" max="15874" width="61.5703125" customWidth="1"/>
    <col min="15875" max="15875" width="13.5703125" customWidth="1"/>
    <col min="15879" max="15880" width="10.5703125" bestFit="1" customWidth="1"/>
    <col min="16129" max="16129" width="13.7109375" customWidth="1"/>
    <col min="16130" max="16130" width="61.5703125" customWidth="1"/>
    <col min="16131" max="16131" width="13.5703125" customWidth="1"/>
    <col min="16135" max="16136" width="10.5703125" bestFit="1" customWidth="1"/>
  </cols>
  <sheetData>
    <row r="1" spans="1:7" ht="52.5" customHeight="1" x14ac:dyDescent="0.2">
      <c r="A1" s="1" t="s">
        <v>0</v>
      </c>
      <c r="B1" s="1"/>
      <c r="C1" s="1"/>
    </row>
    <row r="2" spans="1:7" ht="27.75" customHeight="1" x14ac:dyDescent="0.2">
      <c r="A2" s="2" t="s">
        <v>1</v>
      </c>
      <c r="B2" s="3"/>
      <c r="C2" s="3"/>
    </row>
    <row r="3" spans="1:7" ht="14.25" customHeight="1" x14ac:dyDescent="0.3">
      <c r="A3" s="4"/>
      <c r="B3" s="5" t="s">
        <v>2</v>
      </c>
      <c r="C3" s="6"/>
    </row>
    <row r="4" spans="1:7" ht="14.25" customHeight="1" x14ac:dyDescent="0.3">
      <c r="A4" s="7"/>
      <c r="B4" s="7"/>
      <c r="C4" s="8" t="s">
        <v>3</v>
      </c>
    </row>
    <row r="5" spans="1:7" ht="14.25" customHeight="1" x14ac:dyDescent="0.3">
      <c r="A5" s="7"/>
      <c r="B5" s="7"/>
      <c r="C5" s="9" t="s">
        <v>4</v>
      </c>
    </row>
    <row r="6" spans="1:7" ht="18.75" x14ac:dyDescent="0.3">
      <c r="A6" s="10" t="s">
        <v>5</v>
      </c>
      <c r="B6" s="11"/>
      <c r="C6" s="12">
        <f>C7+C51+C106</f>
        <v>3371386</v>
      </c>
    </row>
    <row r="7" spans="1:7" ht="19.5" customHeight="1" x14ac:dyDescent="0.3">
      <c r="A7" s="13" t="s">
        <v>6</v>
      </c>
      <c r="B7" s="11" t="s">
        <v>7</v>
      </c>
      <c r="C7" s="12">
        <f>C8+C49</f>
        <v>2190983</v>
      </c>
      <c r="G7" s="14"/>
    </row>
    <row r="8" spans="1:7" ht="18" customHeight="1" x14ac:dyDescent="0.25">
      <c r="A8" s="13" t="s">
        <v>8</v>
      </c>
      <c r="B8" s="15" t="s">
        <v>9</v>
      </c>
      <c r="C8" s="16">
        <f>ROUND(C9,0)</f>
        <v>1788801</v>
      </c>
    </row>
    <row r="9" spans="1:7" ht="33" customHeight="1" x14ac:dyDescent="0.25">
      <c r="A9" s="17" t="s">
        <v>10</v>
      </c>
      <c r="B9" s="18" t="s">
        <v>11</v>
      </c>
      <c r="C9" s="19">
        <f>C10+C23+C46</f>
        <v>1788801.48</v>
      </c>
    </row>
    <row r="10" spans="1:7" s="23" customFormat="1" ht="17.25" x14ac:dyDescent="0.25">
      <c r="A10" s="20"/>
      <c r="B10" s="21" t="s">
        <v>12</v>
      </c>
      <c r="C10" s="19">
        <f>ROUND(C11+C18,0)</f>
        <v>274001</v>
      </c>
      <c r="D10" s="22"/>
      <c r="F10" s="24"/>
    </row>
    <row r="11" spans="1:7" ht="16.5" customHeight="1" x14ac:dyDescent="0.25">
      <c r="A11" s="25"/>
      <c r="B11" s="26" t="s">
        <v>13</v>
      </c>
      <c r="C11" s="19">
        <f>SUM(C12:C17)</f>
        <v>205692.49000000002</v>
      </c>
      <c r="D11" s="27"/>
      <c r="F11" s="14"/>
    </row>
    <row r="12" spans="1:7" ht="16.5" x14ac:dyDescent="0.25">
      <c r="A12" s="25"/>
      <c r="B12" s="28" t="s">
        <v>14</v>
      </c>
      <c r="C12" s="29">
        <f>13794.83*9</f>
        <v>124153.47</v>
      </c>
      <c r="G12" s="14"/>
    </row>
    <row r="13" spans="1:7" ht="16.5" x14ac:dyDescent="0.25">
      <c r="A13" s="30"/>
      <c r="B13" s="28" t="s">
        <v>15</v>
      </c>
      <c r="C13" s="29">
        <f>3388.22*9</f>
        <v>30493.98</v>
      </c>
      <c r="G13" s="14"/>
    </row>
    <row r="14" spans="1:7" ht="16.5" x14ac:dyDescent="0.25">
      <c r="A14" s="25"/>
      <c r="B14" s="28" t="s">
        <v>16</v>
      </c>
      <c r="C14" s="29">
        <f>2758.97*9</f>
        <v>24830.73</v>
      </c>
    </row>
    <row r="15" spans="1:7" ht="16.5" x14ac:dyDescent="0.25">
      <c r="A15" s="25"/>
      <c r="B15" s="28" t="s">
        <v>17</v>
      </c>
      <c r="C15" s="29">
        <f>2146.38*9</f>
        <v>19317.420000000002</v>
      </c>
    </row>
    <row r="16" spans="1:7" ht="16.5" x14ac:dyDescent="0.25">
      <c r="A16" s="25"/>
      <c r="B16" s="28" t="s">
        <v>18</v>
      </c>
      <c r="C16" s="29">
        <v>6269.9</v>
      </c>
    </row>
    <row r="17" spans="1:7" ht="16.5" x14ac:dyDescent="0.25">
      <c r="A17" s="25"/>
      <c r="B17" s="28" t="s">
        <v>19</v>
      </c>
      <c r="C17" s="29">
        <f>C16*0.1</f>
        <v>626.99</v>
      </c>
    </row>
    <row r="18" spans="1:7" ht="16.5" x14ac:dyDescent="0.25">
      <c r="A18" s="25"/>
      <c r="B18" s="26" t="s">
        <v>20</v>
      </c>
      <c r="C18" s="19">
        <f>SUM(C19:C22)</f>
        <v>68308.95</v>
      </c>
      <c r="D18" s="27"/>
      <c r="F18" s="14"/>
    </row>
    <row r="19" spans="1:7" ht="16.5" x14ac:dyDescent="0.25">
      <c r="A19" s="25"/>
      <c r="B19" s="28" t="s">
        <v>14</v>
      </c>
      <c r="C19" s="29">
        <f>14220.25*3</f>
        <v>42660.75</v>
      </c>
      <c r="G19" s="14"/>
    </row>
    <row r="20" spans="1:7" ht="16.5" x14ac:dyDescent="0.25">
      <c r="A20" s="30"/>
      <c r="B20" s="28" t="s">
        <v>15</v>
      </c>
      <c r="C20" s="29">
        <f>3492.75*3</f>
        <v>10478.25</v>
      </c>
      <c r="G20" s="14"/>
    </row>
    <row r="21" spans="1:7" ht="16.5" x14ac:dyDescent="0.25">
      <c r="A21" s="25"/>
      <c r="B21" s="28" t="s">
        <v>21</v>
      </c>
      <c r="C21" s="29">
        <f>2844.05*3</f>
        <v>8532.1500000000015</v>
      </c>
    </row>
    <row r="22" spans="1:7" ht="16.5" x14ac:dyDescent="0.25">
      <c r="A22" s="25"/>
      <c r="B22" s="28" t="s">
        <v>17</v>
      </c>
      <c r="C22" s="29">
        <f>2212.6*3</f>
        <v>6637.7999999999993</v>
      </c>
    </row>
    <row r="23" spans="1:7" ht="19.5" customHeight="1" x14ac:dyDescent="0.25">
      <c r="A23" s="25"/>
      <c r="B23" s="21" t="s">
        <v>22</v>
      </c>
      <c r="C23" s="19">
        <f>C24+C36</f>
        <v>1448203.48</v>
      </c>
      <c r="D23" s="27"/>
    </row>
    <row r="24" spans="1:7" ht="16.5" customHeight="1" x14ac:dyDescent="0.25">
      <c r="A24" s="25"/>
      <c r="B24" s="31" t="s">
        <v>23</v>
      </c>
      <c r="C24" s="19">
        <f>SUM(C25:C35)</f>
        <v>1061556.0499999998</v>
      </c>
    </row>
    <row r="25" spans="1:7" ht="16.5" x14ac:dyDescent="0.25">
      <c r="A25" s="30"/>
      <c r="B25" s="28" t="s">
        <v>24</v>
      </c>
      <c r="C25" s="29">
        <f>51632.25*9+13656*3.5</f>
        <v>512486.25</v>
      </c>
    </row>
    <row r="26" spans="1:7" ht="16.5" customHeight="1" x14ac:dyDescent="0.25">
      <c r="A26" s="25"/>
      <c r="B26" s="32" t="s">
        <v>25</v>
      </c>
      <c r="C26" s="29">
        <f>42587.85*9+12344*3.5</f>
        <v>426494.64999999997</v>
      </c>
    </row>
    <row r="27" spans="1:7" ht="16.5" x14ac:dyDescent="0.25">
      <c r="A27" s="25"/>
      <c r="B27" s="33" t="s">
        <v>26</v>
      </c>
      <c r="C27" s="29">
        <f>839*9</f>
        <v>7551</v>
      </c>
    </row>
    <row r="28" spans="1:7" ht="16.5" x14ac:dyDescent="0.25">
      <c r="A28" s="25"/>
      <c r="B28" s="33" t="s">
        <v>27</v>
      </c>
      <c r="C28" s="29">
        <f>341.4*9</f>
        <v>3072.6</v>
      </c>
    </row>
    <row r="29" spans="1:7" ht="16.5" x14ac:dyDescent="0.25">
      <c r="A29" s="25"/>
      <c r="B29" s="33" t="s">
        <v>28</v>
      </c>
      <c r="C29" s="29">
        <f>237.25*9</f>
        <v>2135.25</v>
      </c>
    </row>
    <row r="30" spans="1:7" ht="16.5" x14ac:dyDescent="0.25">
      <c r="A30" s="25"/>
      <c r="B30" s="33" t="s">
        <v>29</v>
      </c>
      <c r="C30" s="29">
        <f>237.25*9</f>
        <v>2135.25</v>
      </c>
    </row>
    <row r="31" spans="1:7" ht="18.75" customHeight="1" x14ac:dyDescent="0.25">
      <c r="A31" s="25"/>
      <c r="B31" s="33" t="s">
        <v>30</v>
      </c>
      <c r="C31" s="29">
        <f>2100.2*9</f>
        <v>18901.8</v>
      </c>
    </row>
    <row r="32" spans="1:7" ht="16.5" x14ac:dyDescent="0.25">
      <c r="A32" s="25"/>
      <c r="B32" s="34" t="s">
        <v>31</v>
      </c>
      <c r="C32" s="29">
        <f>1364.4*9+1092.48*3.5</f>
        <v>16103.28</v>
      </c>
    </row>
    <row r="33" spans="1:6" ht="16.5" x14ac:dyDescent="0.25">
      <c r="A33" s="35"/>
      <c r="B33" s="33" t="s">
        <v>32</v>
      </c>
      <c r="C33" s="29">
        <f>1655.33*9+1756*3.5</f>
        <v>21043.97</v>
      </c>
    </row>
    <row r="34" spans="1:6" ht="16.5" x14ac:dyDescent="0.25">
      <c r="A34" s="35"/>
      <c r="B34" s="28" t="s">
        <v>18</v>
      </c>
      <c r="C34" s="29">
        <v>51632</v>
      </c>
    </row>
    <row r="35" spans="1:6" ht="18" customHeight="1" x14ac:dyDescent="0.25">
      <c r="A35" s="35"/>
      <c r="B35" s="28" t="s">
        <v>33</v>
      </c>
      <c r="C35" s="29">
        <v>0</v>
      </c>
    </row>
    <row r="36" spans="1:6" ht="16.5" x14ac:dyDescent="0.25">
      <c r="A36" s="25"/>
      <c r="B36" s="31" t="s">
        <v>34</v>
      </c>
      <c r="C36" s="19">
        <f>SUM(C37:C45)</f>
        <v>386647.43000000011</v>
      </c>
    </row>
    <row r="37" spans="1:6" ht="16.5" x14ac:dyDescent="0.25">
      <c r="A37" s="30"/>
      <c r="B37" s="28" t="s">
        <v>24</v>
      </c>
      <c r="C37" s="29">
        <f>53219*3+14076*2.5</f>
        <v>194847</v>
      </c>
    </row>
    <row r="38" spans="1:6" ht="15" customHeight="1" x14ac:dyDescent="0.25">
      <c r="A38" s="25"/>
      <c r="B38" s="32" t="s">
        <v>25</v>
      </c>
      <c r="C38" s="29">
        <f>43900.3*3+12724*2.5</f>
        <v>163510.90000000002</v>
      </c>
    </row>
    <row r="39" spans="1:6" ht="16.5" x14ac:dyDescent="0.25">
      <c r="A39" s="25"/>
      <c r="B39" s="33" t="s">
        <v>26</v>
      </c>
      <c r="C39" s="29">
        <f>864.8*3</f>
        <v>2594.3999999999996</v>
      </c>
    </row>
    <row r="40" spans="1:6" ht="16.5" x14ac:dyDescent="0.25">
      <c r="A40" s="25"/>
      <c r="B40" s="33" t="s">
        <v>27</v>
      </c>
      <c r="C40" s="29">
        <f>351.9*3</f>
        <v>1055.6999999999998</v>
      </c>
    </row>
    <row r="41" spans="1:6" ht="16.5" x14ac:dyDescent="0.25">
      <c r="A41" s="25"/>
      <c r="B41" s="33" t="s">
        <v>28</v>
      </c>
      <c r="C41" s="29">
        <f>244.5*3</f>
        <v>733.5</v>
      </c>
    </row>
    <row r="42" spans="1:6" ht="16.5" x14ac:dyDescent="0.25">
      <c r="A42" s="25"/>
      <c r="B42" s="33" t="s">
        <v>29</v>
      </c>
      <c r="C42" s="29">
        <f>C41</f>
        <v>733.5</v>
      </c>
    </row>
    <row r="43" spans="1:6" ht="18.75" customHeight="1" x14ac:dyDescent="0.25">
      <c r="A43" s="25"/>
      <c r="B43" s="33" t="s">
        <v>30</v>
      </c>
      <c r="C43" s="29">
        <f>2164.8*3</f>
        <v>6494.4000000000005</v>
      </c>
    </row>
    <row r="44" spans="1:6" ht="16.5" x14ac:dyDescent="0.25">
      <c r="A44" s="25"/>
      <c r="B44" s="34" t="s">
        <v>31</v>
      </c>
      <c r="C44" s="29">
        <f>1406.36*3+1126.08*2.5</f>
        <v>7034.28</v>
      </c>
    </row>
    <row r="45" spans="1:6" ht="15" customHeight="1" x14ac:dyDescent="0.25">
      <c r="A45" s="35"/>
      <c r="B45" s="33" t="s">
        <v>32</v>
      </c>
      <c r="C45" s="29">
        <f>1706.25*3+1810*2.5</f>
        <v>9643.75</v>
      </c>
    </row>
    <row r="46" spans="1:6" s="23" customFormat="1" ht="17.25" x14ac:dyDescent="0.25">
      <c r="A46" s="36"/>
      <c r="B46" s="21" t="s">
        <v>35</v>
      </c>
      <c r="C46" s="19">
        <f>C47+C48</f>
        <v>66597</v>
      </c>
      <c r="D46" s="22"/>
      <c r="F46" s="24"/>
    </row>
    <row r="47" spans="1:6" ht="16.5" x14ac:dyDescent="0.25">
      <c r="A47" s="37"/>
      <c r="B47" s="28" t="s">
        <v>18</v>
      </c>
      <c r="C47" s="29">
        <v>53839</v>
      </c>
    </row>
    <row r="48" spans="1:6" ht="16.5" x14ac:dyDescent="0.25">
      <c r="A48" s="37"/>
      <c r="B48" s="28" t="s">
        <v>19</v>
      </c>
      <c r="C48" s="29">
        <v>12758</v>
      </c>
    </row>
    <row r="49" spans="1:4" ht="19.5" customHeight="1" x14ac:dyDescent="0.25">
      <c r="A49" s="38" t="s">
        <v>36</v>
      </c>
      <c r="B49" s="39" t="s">
        <v>37</v>
      </c>
      <c r="C49" s="40">
        <f>ROUND(C50,0)</f>
        <v>402182</v>
      </c>
      <c r="D49" s="41"/>
    </row>
    <row r="50" spans="1:4" ht="16.5" x14ac:dyDescent="0.25">
      <c r="A50" s="42"/>
      <c r="B50" s="43" t="s">
        <v>38</v>
      </c>
      <c r="C50" s="19">
        <f>C9*0.22+6500*0.5*0.22*9+6700*0.5*0.22*3</f>
        <v>402182.32559999998</v>
      </c>
    </row>
    <row r="51" spans="1:4" ht="18" customHeight="1" x14ac:dyDescent="0.2">
      <c r="A51" s="44" t="s">
        <v>39</v>
      </c>
      <c r="B51" s="39" t="s">
        <v>40</v>
      </c>
      <c r="C51" s="45">
        <f>C53+C66+C70+C79+C96+C98+C104</f>
        <v>1179683</v>
      </c>
    </row>
    <row r="52" spans="1:4" ht="9.75" customHeight="1" x14ac:dyDescent="0.25">
      <c r="A52" s="46"/>
      <c r="B52" s="47"/>
      <c r="C52" s="48"/>
    </row>
    <row r="53" spans="1:4" ht="18.75" customHeight="1" x14ac:dyDescent="0.2">
      <c r="A53" s="49" t="s">
        <v>41</v>
      </c>
      <c r="B53" s="50" t="s">
        <v>42</v>
      </c>
      <c r="C53" s="51">
        <f>C54+C55+C56+C57+C58+C59+C60+C61+C62+C63+C64+C65</f>
        <v>252030</v>
      </c>
    </row>
    <row r="54" spans="1:4" ht="30" x14ac:dyDescent="0.25">
      <c r="A54" s="52"/>
      <c r="B54" s="53" t="s">
        <v>43</v>
      </c>
      <c r="C54" s="54">
        <v>151350</v>
      </c>
    </row>
    <row r="55" spans="1:4" ht="15.75" x14ac:dyDescent="0.25">
      <c r="A55" s="52"/>
      <c r="B55" s="55" t="s">
        <v>44</v>
      </c>
      <c r="C55" s="54">
        <v>20000</v>
      </c>
    </row>
    <row r="56" spans="1:4" ht="15.75" x14ac:dyDescent="0.25">
      <c r="A56" s="52"/>
      <c r="B56" s="56" t="s">
        <v>45</v>
      </c>
      <c r="C56" s="48">
        <v>15000</v>
      </c>
    </row>
    <row r="57" spans="1:4" ht="15.75" x14ac:dyDescent="0.25">
      <c r="A57" s="52"/>
      <c r="B57" s="57" t="s">
        <v>46</v>
      </c>
      <c r="C57" s="58">
        <v>5000</v>
      </c>
    </row>
    <row r="58" spans="1:4" ht="15.75" x14ac:dyDescent="0.25">
      <c r="A58" s="52"/>
      <c r="B58" s="57" t="s">
        <v>47</v>
      </c>
      <c r="C58" s="58">
        <v>4000</v>
      </c>
    </row>
    <row r="59" spans="1:4" ht="15.75" x14ac:dyDescent="0.25">
      <c r="A59" s="52"/>
      <c r="B59" s="57" t="s">
        <v>48</v>
      </c>
      <c r="C59" s="58">
        <v>12000</v>
      </c>
    </row>
    <row r="60" spans="1:4" ht="15.75" x14ac:dyDescent="0.25">
      <c r="A60" s="52"/>
      <c r="B60" s="57" t="s">
        <v>49</v>
      </c>
      <c r="C60" s="58">
        <v>30000</v>
      </c>
    </row>
    <row r="61" spans="1:4" ht="15.75" x14ac:dyDescent="0.25">
      <c r="A61" s="52"/>
      <c r="B61" s="57" t="s">
        <v>50</v>
      </c>
      <c r="C61" s="58">
        <v>3480</v>
      </c>
    </row>
    <row r="62" spans="1:4" ht="15.75" x14ac:dyDescent="0.25">
      <c r="A62" s="52"/>
      <c r="B62" s="57" t="s">
        <v>51</v>
      </c>
      <c r="C62" s="58">
        <v>5000</v>
      </c>
    </row>
    <row r="63" spans="1:4" ht="15.75" x14ac:dyDescent="0.25">
      <c r="A63" s="52"/>
      <c r="B63" s="57" t="s">
        <v>52</v>
      </c>
      <c r="C63" s="58">
        <v>700</v>
      </c>
    </row>
    <row r="64" spans="1:4" ht="15.75" x14ac:dyDescent="0.25">
      <c r="A64" s="52"/>
      <c r="B64" s="57" t="s">
        <v>53</v>
      </c>
      <c r="C64" s="58">
        <v>1500</v>
      </c>
    </row>
    <row r="65" spans="1:3" ht="15" customHeight="1" x14ac:dyDescent="0.25">
      <c r="A65" s="52"/>
      <c r="B65" s="59" t="s">
        <v>54</v>
      </c>
      <c r="C65" s="58">
        <v>4000</v>
      </c>
    </row>
    <row r="66" spans="1:3" ht="18.75" customHeight="1" x14ac:dyDescent="0.2">
      <c r="A66" s="60" t="s">
        <v>55</v>
      </c>
      <c r="B66" s="61" t="s">
        <v>56</v>
      </c>
      <c r="C66" s="62">
        <f>C67</f>
        <v>6500</v>
      </c>
    </row>
    <row r="67" spans="1:3" ht="15.75" x14ac:dyDescent="0.25">
      <c r="A67" s="63"/>
      <c r="B67" s="64" t="s">
        <v>57</v>
      </c>
      <c r="C67" s="65">
        <f>C68+C69</f>
        <v>6500</v>
      </c>
    </row>
    <row r="68" spans="1:3" ht="15.75" x14ac:dyDescent="0.25">
      <c r="A68" s="66"/>
      <c r="B68" s="67" t="s">
        <v>58</v>
      </c>
      <c r="C68" s="68">
        <v>3000</v>
      </c>
    </row>
    <row r="69" spans="1:3" ht="17.25" customHeight="1" x14ac:dyDescent="0.25">
      <c r="A69" s="66"/>
      <c r="B69" s="67" t="s">
        <v>59</v>
      </c>
      <c r="C69" s="68">
        <v>3500</v>
      </c>
    </row>
    <row r="70" spans="1:3" ht="18.75" customHeight="1" x14ac:dyDescent="0.2">
      <c r="A70" s="60" t="s">
        <v>60</v>
      </c>
      <c r="B70" s="69" t="s">
        <v>61</v>
      </c>
      <c r="C70" s="62">
        <f>C71+C72+C73+C74+C75+C76+C77+C78</f>
        <v>231360</v>
      </c>
    </row>
    <row r="71" spans="1:3" ht="15.75" customHeight="1" x14ac:dyDescent="0.25">
      <c r="A71" s="70"/>
      <c r="B71" s="71" t="s">
        <v>62</v>
      </c>
      <c r="C71" s="72">
        <v>37800</v>
      </c>
    </row>
    <row r="72" spans="1:3" ht="15.75" customHeight="1" x14ac:dyDescent="0.25">
      <c r="A72" s="70"/>
      <c r="B72" s="71" t="s">
        <v>63</v>
      </c>
      <c r="C72" s="72">
        <v>24360</v>
      </c>
    </row>
    <row r="73" spans="1:3" ht="15.75" customHeight="1" x14ac:dyDescent="0.25">
      <c r="A73" s="70"/>
      <c r="B73" s="71" t="s">
        <v>64</v>
      </c>
      <c r="C73" s="72">
        <v>19320</v>
      </c>
    </row>
    <row r="74" spans="1:3" ht="14.25" customHeight="1" x14ac:dyDescent="0.25">
      <c r="A74" s="73"/>
      <c r="B74" s="71" t="s">
        <v>65</v>
      </c>
      <c r="C74" s="74">
        <v>10080</v>
      </c>
    </row>
    <row r="75" spans="1:3" ht="15.75" customHeight="1" x14ac:dyDescent="0.25">
      <c r="A75" s="73"/>
      <c r="B75" s="71" t="s">
        <v>66</v>
      </c>
      <c r="C75" s="74">
        <v>12600</v>
      </c>
    </row>
    <row r="76" spans="1:3" ht="15.75" customHeight="1" x14ac:dyDescent="0.25">
      <c r="A76" s="73"/>
      <c r="B76" s="71" t="s">
        <v>67</v>
      </c>
      <c r="C76" s="74"/>
    </row>
    <row r="77" spans="1:3" ht="45" x14ac:dyDescent="0.25">
      <c r="A77" s="70"/>
      <c r="B77" s="75" t="s">
        <v>68</v>
      </c>
      <c r="C77" s="74">
        <v>113400</v>
      </c>
    </row>
    <row r="78" spans="1:3" ht="46.5" customHeight="1" x14ac:dyDescent="0.25">
      <c r="A78" s="70"/>
      <c r="B78" s="75" t="s">
        <v>69</v>
      </c>
      <c r="C78" s="74">
        <v>13800</v>
      </c>
    </row>
    <row r="79" spans="1:3" ht="17.25" customHeight="1" x14ac:dyDescent="0.2">
      <c r="A79" s="60" t="s">
        <v>70</v>
      </c>
      <c r="B79" s="76" t="s">
        <v>71</v>
      </c>
      <c r="C79" s="77">
        <f>C80+C81+C82+C83+C84+C85+C86+C87+C88+C89+C90+C91+C92+C93+C94+C95</f>
        <v>91300</v>
      </c>
    </row>
    <row r="80" spans="1:3" ht="15.75" x14ac:dyDescent="0.25">
      <c r="A80" s="78"/>
      <c r="B80" s="79" t="s">
        <v>72</v>
      </c>
      <c r="C80" s="68">
        <v>2000</v>
      </c>
    </row>
    <row r="81" spans="1:3" ht="15.75" x14ac:dyDescent="0.25">
      <c r="A81" s="78"/>
      <c r="B81" s="79" t="s">
        <v>73</v>
      </c>
      <c r="C81" s="80">
        <v>7000</v>
      </c>
    </row>
    <row r="82" spans="1:3" ht="15.75" x14ac:dyDescent="0.25">
      <c r="A82" s="78"/>
      <c r="B82" s="79" t="s">
        <v>74</v>
      </c>
      <c r="C82" s="68">
        <v>4800</v>
      </c>
    </row>
    <row r="83" spans="1:3" ht="15.75" x14ac:dyDescent="0.25">
      <c r="A83" s="78"/>
      <c r="B83" s="79" t="s">
        <v>75</v>
      </c>
      <c r="C83" s="68">
        <v>15000</v>
      </c>
    </row>
    <row r="84" spans="1:3" ht="17.25" customHeight="1" x14ac:dyDescent="0.25">
      <c r="A84" s="78"/>
      <c r="B84" s="81" t="s">
        <v>76</v>
      </c>
      <c r="C84" s="82">
        <v>5600</v>
      </c>
    </row>
    <row r="85" spans="1:3" ht="15.75" x14ac:dyDescent="0.25">
      <c r="A85" s="78"/>
      <c r="B85" s="81" t="s">
        <v>77</v>
      </c>
      <c r="C85" s="68">
        <v>3000</v>
      </c>
    </row>
    <row r="86" spans="1:3" ht="15.75" x14ac:dyDescent="0.25">
      <c r="A86" s="78"/>
      <c r="B86" s="83" t="s">
        <v>78</v>
      </c>
      <c r="C86" s="68">
        <v>2400</v>
      </c>
    </row>
    <row r="87" spans="1:3" ht="21.75" customHeight="1" x14ac:dyDescent="0.25">
      <c r="A87" s="78"/>
      <c r="B87" s="83" t="s">
        <v>79</v>
      </c>
      <c r="C87" s="82">
        <v>2800</v>
      </c>
    </row>
    <row r="88" spans="1:3" ht="15.75" x14ac:dyDescent="0.25">
      <c r="A88" s="78"/>
      <c r="B88" s="79" t="s">
        <v>80</v>
      </c>
      <c r="C88" s="68">
        <v>8000</v>
      </c>
    </row>
    <row r="89" spans="1:3" ht="15.75" x14ac:dyDescent="0.25">
      <c r="A89" s="78"/>
      <c r="B89" s="79" t="s">
        <v>81</v>
      </c>
      <c r="C89" s="68">
        <v>11000</v>
      </c>
    </row>
    <row r="90" spans="1:3" ht="15.75" x14ac:dyDescent="0.25">
      <c r="A90" s="78"/>
      <c r="B90" s="79" t="s">
        <v>82</v>
      </c>
      <c r="C90" s="68">
        <v>6000</v>
      </c>
    </row>
    <row r="91" spans="1:3" ht="15.75" x14ac:dyDescent="0.25">
      <c r="A91" s="78"/>
      <c r="B91" s="79" t="s">
        <v>83</v>
      </c>
      <c r="C91" s="68">
        <v>1500</v>
      </c>
    </row>
    <row r="92" spans="1:3" ht="15.75" x14ac:dyDescent="0.25">
      <c r="A92" s="78"/>
      <c r="B92" s="84" t="s">
        <v>84</v>
      </c>
      <c r="C92" s="68">
        <v>1200</v>
      </c>
    </row>
    <row r="93" spans="1:3" ht="15.75" x14ac:dyDescent="0.25">
      <c r="A93" s="78"/>
      <c r="B93" s="85" t="s">
        <v>85</v>
      </c>
      <c r="C93" s="68">
        <v>2500</v>
      </c>
    </row>
    <row r="94" spans="1:3" ht="15.75" x14ac:dyDescent="0.25">
      <c r="A94" s="78"/>
      <c r="B94" s="85" t="s">
        <v>86</v>
      </c>
      <c r="C94" s="68">
        <v>17000</v>
      </c>
    </row>
    <row r="95" spans="1:3" ht="15.75" x14ac:dyDescent="0.25">
      <c r="A95" s="78"/>
      <c r="B95" s="85" t="s">
        <v>87</v>
      </c>
      <c r="C95" s="68">
        <v>1500</v>
      </c>
    </row>
    <row r="96" spans="1:3" ht="23.25" customHeight="1" x14ac:dyDescent="0.2">
      <c r="A96" s="86" t="s">
        <v>88</v>
      </c>
      <c r="B96" s="87" t="s">
        <v>89</v>
      </c>
      <c r="C96" s="77">
        <f>SUM(C97:C97)</f>
        <v>2300</v>
      </c>
    </row>
    <row r="97" spans="1:3" ht="15.75" x14ac:dyDescent="0.25">
      <c r="A97" s="88"/>
      <c r="B97" s="89" t="s">
        <v>90</v>
      </c>
      <c r="C97" s="68">
        <v>2300</v>
      </c>
    </row>
    <row r="98" spans="1:3" ht="21" customHeight="1" x14ac:dyDescent="0.25">
      <c r="A98" s="90" t="s">
        <v>91</v>
      </c>
      <c r="B98" s="91" t="s">
        <v>92</v>
      </c>
      <c r="C98" s="92">
        <f>C99+C101</f>
        <v>592693</v>
      </c>
    </row>
    <row r="99" spans="1:3" ht="20.25" customHeight="1" x14ac:dyDescent="0.2">
      <c r="A99" s="93" t="s">
        <v>93</v>
      </c>
      <c r="B99" s="94" t="s">
        <v>94</v>
      </c>
      <c r="C99" s="62">
        <f>C100</f>
        <v>227993</v>
      </c>
    </row>
    <row r="100" spans="1:3" ht="17.25" customHeight="1" x14ac:dyDescent="0.25">
      <c r="A100" s="78"/>
      <c r="B100" s="95" t="s">
        <v>95</v>
      </c>
      <c r="C100" s="82">
        <v>227993</v>
      </c>
    </row>
    <row r="101" spans="1:3" ht="18.75" customHeight="1" x14ac:dyDescent="0.25">
      <c r="A101" s="96" t="s">
        <v>96</v>
      </c>
      <c r="B101" s="97" t="s">
        <v>97</v>
      </c>
      <c r="C101" s="62">
        <f>C102+C103</f>
        <v>364700</v>
      </c>
    </row>
    <row r="102" spans="1:3" ht="17.25" customHeight="1" x14ac:dyDescent="0.25">
      <c r="A102" s="78"/>
      <c r="B102" s="98" t="s">
        <v>98</v>
      </c>
      <c r="C102" s="82">
        <v>356400</v>
      </c>
    </row>
    <row r="103" spans="1:3" ht="17.25" customHeight="1" x14ac:dyDescent="0.25">
      <c r="A103" s="78"/>
      <c r="B103" s="99" t="s">
        <v>99</v>
      </c>
      <c r="C103" s="82">
        <v>8300</v>
      </c>
    </row>
    <row r="104" spans="1:3" ht="30" x14ac:dyDescent="0.2">
      <c r="A104" s="93" t="s">
        <v>100</v>
      </c>
      <c r="B104" s="100" t="s">
        <v>101</v>
      </c>
      <c r="C104" s="62">
        <f>C105</f>
        <v>3500</v>
      </c>
    </row>
    <row r="105" spans="1:3" ht="45" x14ac:dyDescent="0.25">
      <c r="A105" s="78"/>
      <c r="B105" s="101" t="s">
        <v>102</v>
      </c>
      <c r="C105" s="82">
        <v>3500</v>
      </c>
    </row>
    <row r="106" spans="1:3" ht="15.75" x14ac:dyDescent="0.2">
      <c r="A106" s="93" t="s">
        <v>103</v>
      </c>
      <c r="B106" s="100" t="s">
        <v>104</v>
      </c>
      <c r="C106" s="62">
        <v>720</v>
      </c>
    </row>
    <row r="107" spans="1:3" ht="36" customHeight="1" x14ac:dyDescent="0.25">
      <c r="A107" s="102"/>
      <c r="B107" s="102"/>
      <c r="C107" s="103"/>
    </row>
    <row r="108" spans="1:3" ht="15.75" customHeight="1" x14ac:dyDescent="0.25">
      <c r="A108" s="104" t="s">
        <v>105</v>
      </c>
      <c r="B108" s="104"/>
      <c r="C108" s="104"/>
    </row>
    <row r="109" spans="1:3" x14ac:dyDescent="0.2">
      <c r="A109" s="105"/>
      <c r="B109" s="105"/>
      <c r="C109" s="105"/>
    </row>
    <row r="110" spans="1:3" ht="15.75" customHeight="1" x14ac:dyDescent="0.25">
      <c r="A110" s="106" t="s">
        <v>106</v>
      </c>
      <c r="B110" s="106"/>
      <c r="C110" s="106"/>
    </row>
  </sheetData>
  <mergeCells count="4">
    <mergeCell ref="A1:C1"/>
    <mergeCell ref="A2:C2"/>
    <mergeCell ref="A108:C108"/>
    <mergeCell ref="A110:C1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3" sqref="C3"/>
    </sheetView>
  </sheetViews>
  <sheetFormatPr defaultRowHeight="12.75" x14ac:dyDescent="0.2"/>
  <cols>
    <col min="1" max="1" width="16" customWidth="1"/>
    <col min="2" max="2" width="56.85546875" customWidth="1"/>
    <col min="3" max="3" width="13.42578125" customWidth="1"/>
    <col min="7" max="8" width="10.5703125" bestFit="1" customWidth="1"/>
    <col min="257" max="257" width="16" customWidth="1"/>
    <col min="258" max="258" width="56.85546875" customWidth="1"/>
    <col min="259" max="259" width="13.42578125" customWidth="1"/>
    <col min="263" max="264" width="10.5703125" bestFit="1" customWidth="1"/>
    <col min="513" max="513" width="16" customWidth="1"/>
    <col min="514" max="514" width="56.85546875" customWidth="1"/>
    <col min="515" max="515" width="13.42578125" customWidth="1"/>
    <col min="519" max="520" width="10.5703125" bestFit="1" customWidth="1"/>
    <col min="769" max="769" width="16" customWidth="1"/>
    <col min="770" max="770" width="56.85546875" customWidth="1"/>
    <col min="771" max="771" width="13.42578125" customWidth="1"/>
    <col min="775" max="776" width="10.5703125" bestFit="1" customWidth="1"/>
    <col min="1025" max="1025" width="16" customWidth="1"/>
    <col min="1026" max="1026" width="56.85546875" customWidth="1"/>
    <col min="1027" max="1027" width="13.42578125" customWidth="1"/>
    <col min="1031" max="1032" width="10.5703125" bestFit="1" customWidth="1"/>
    <col min="1281" max="1281" width="16" customWidth="1"/>
    <col min="1282" max="1282" width="56.85546875" customWidth="1"/>
    <col min="1283" max="1283" width="13.42578125" customWidth="1"/>
    <col min="1287" max="1288" width="10.5703125" bestFit="1" customWidth="1"/>
    <col min="1537" max="1537" width="16" customWidth="1"/>
    <col min="1538" max="1538" width="56.85546875" customWidth="1"/>
    <col min="1539" max="1539" width="13.42578125" customWidth="1"/>
    <col min="1543" max="1544" width="10.5703125" bestFit="1" customWidth="1"/>
    <col min="1793" max="1793" width="16" customWidth="1"/>
    <col min="1794" max="1794" width="56.85546875" customWidth="1"/>
    <col min="1795" max="1795" width="13.42578125" customWidth="1"/>
    <col min="1799" max="1800" width="10.5703125" bestFit="1" customWidth="1"/>
    <col min="2049" max="2049" width="16" customWidth="1"/>
    <col min="2050" max="2050" width="56.85546875" customWidth="1"/>
    <col min="2051" max="2051" width="13.42578125" customWidth="1"/>
    <col min="2055" max="2056" width="10.5703125" bestFit="1" customWidth="1"/>
    <col min="2305" max="2305" width="16" customWidth="1"/>
    <col min="2306" max="2306" width="56.85546875" customWidth="1"/>
    <col min="2307" max="2307" width="13.42578125" customWidth="1"/>
    <col min="2311" max="2312" width="10.5703125" bestFit="1" customWidth="1"/>
    <col min="2561" max="2561" width="16" customWidth="1"/>
    <col min="2562" max="2562" width="56.85546875" customWidth="1"/>
    <col min="2563" max="2563" width="13.42578125" customWidth="1"/>
    <col min="2567" max="2568" width="10.5703125" bestFit="1" customWidth="1"/>
    <col min="2817" max="2817" width="16" customWidth="1"/>
    <col min="2818" max="2818" width="56.85546875" customWidth="1"/>
    <col min="2819" max="2819" width="13.42578125" customWidth="1"/>
    <col min="2823" max="2824" width="10.5703125" bestFit="1" customWidth="1"/>
    <col min="3073" max="3073" width="16" customWidth="1"/>
    <col min="3074" max="3074" width="56.85546875" customWidth="1"/>
    <col min="3075" max="3075" width="13.42578125" customWidth="1"/>
    <col min="3079" max="3080" width="10.5703125" bestFit="1" customWidth="1"/>
    <col min="3329" max="3329" width="16" customWidth="1"/>
    <col min="3330" max="3330" width="56.85546875" customWidth="1"/>
    <col min="3331" max="3331" width="13.42578125" customWidth="1"/>
    <col min="3335" max="3336" width="10.5703125" bestFit="1" customWidth="1"/>
    <col min="3585" max="3585" width="16" customWidth="1"/>
    <col min="3586" max="3586" width="56.85546875" customWidth="1"/>
    <col min="3587" max="3587" width="13.42578125" customWidth="1"/>
    <col min="3591" max="3592" width="10.5703125" bestFit="1" customWidth="1"/>
    <col min="3841" max="3841" width="16" customWidth="1"/>
    <col min="3842" max="3842" width="56.85546875" customWidth="1"/>
    <col min="3843" max="3843" width="13.42578125" customWidth="1"/>
    <col min="3847" max="3848" width="10.5703125" bestFit="1" customWidth="1"/>
    <col min="4097" max="4097" width="16" customWidth="1"/>
    <col min="4098" max="4098" width="56.85546875" customWidth="1"/>
    <col min="4099" max="4099" width="13.42578125" customWidth="1"/>
    <col min="4103" max="4104" width="10.5703125" bestFit="1" customWidth="1"/>
    <col min="4353" max="4353" width="16" customWidth="1"/>
    <col min="4354" max="4354" width="56.85546875" customWidth="1"/>
    <col min="4355" max="4355" width="13.42578125" customWidth="1"/>
    <col min="4359" max="4360" width="10.5703125" bestFit="1" customWidth="1"/>
    <col min="4609" max="4609" width="16" customWidth="1"/>
    <col min="4610" max="4610" width="56.85546875" customWidth="1"/>
    <col min="4611" max="4611" width="13.42578125" customWidth="1"/>
    <col min="4615" max="4616" width="10.5703125" bestFit="1" customWidth="1"/>
    <col min="4865" max="4865" width="16" customWidth="1"/>
    <col min="4866" max="4866" width="56.85546875" customWidth="1"/>
    <col min="4867" max="4867" width="13.42578125" customWidth="1"/>
    <col min="4871" max="4872" width="10.5703125" bestFit="1" customWidth="1"/>
    <col min="5121" max="5121" width="16" customWidth="1"/>
    <col min="5122" max="5122" width="56.85546875" customWidth="1"/>
    <col min="5123" max="5123" width="13.42578125" customWidth="1"/>
    <col min="5127" max="5128" width="10.5703125" bestFit="1" customWidth="1"/>
    <col min="5377" max="5377" width="16" customWidth="1"/>
    <col min="5378" max="5378" width="56.85546875" customWidth="1"/>
    <col min="5379" max="5379" width="13.42578125" customWidth="1"/>
    <col min="5383" max="5384" width="10.5703125" bestFit="1" customWidth="1"/>
    <col min="5633" max="5633" width="16" customWidth="1"/>
    <col min="5634" max="5634" width="56.85546875" customWidth="1"/>
    <col min="5635" max="5635" width="13.42578125" customWidth="1"/>
    <col min="5639" max="5640" width="10.5703125" bestFit="1" customWidth="1"/>
    <col min="5889" max="5889" width="16" customWidth="1"/>
    <col min="5890" max="5890" width="56.85546875" customWidth="1"/>
    <col min="5891" max="5891" width="13.42578125" customWidth="1"/>
    <col min="5895" max="5896" width="10.5703125" bestFit="1" customWidth="1"/>
    <col min="6145" max="6145" width="16" customWidth="1"/>
    <col min="6146" max="6146" width="56.85546875" customWidth="1"/>
    <col min="6147" max="6147" width="13.42578125" customWidth="1"/>
    <col min="6151" max="6152" width="10.5703125" bestFit="1" customWidth="1"/>
    <col min="6401" max="6401" width="16" customWidth="1"/>
    <col min="6402" max="6402" width="56.85546875" customWidth="1"/>
    <col min="6403" max="6403" width="13.42578125" customWidth="1"/>
    <col min="6407" max="6408" width="10.5703125" bestFit="1" customWidth="1"/>
    <col min="6657" max="6657" width="16" customWidth="1"/>
    <col min="6658" max="6658" width="56.85546875" customWidth="1"/>
    <col min="6659" max="6659" width="13.42578125" customWidth="1"/>
    <col min="6663" max="6664" width="10.5703125" bestFit="1" customWidth="1"/>
    <col min="6913" max="6913" width="16" customWidth="1"/>
    <col min="6914" max="6914" width="56.85546875" customWidth="1"/>
    <col min="6915" max="6915" width="13.42578125" customWidth="1"/>
    <col min="6919" max="6920" width="10.5703125" bestFit="1" customWidth="1"/>
    <col min="7169" max="7169" width="16" customWidth="1"/>
    <col min="7170" max="7170" width="56.85546875" customWidth="1"/>
    <col min="7171" max="7171" width="13.42578125" customWidth="1"/>
    <col min="7175" max="7176" width="10.5703125" bestFit="1" customWidth="1"/>
    <col min="7425" max="7425" width="16" customWidth="1"/>
    <col min="7426" max="7426" width="56.85546875" customWidth="1"/>
    <col min="7427" max="7427" width="13.42578125" customWidth="1"/>
    <col min="7431" max="7432" width="10.5703125" bestFit="1" customWidth="1"/>
    <col min="7681" max="7681" width="16" customWidth="1"/>
    <col min="7682" max="7682" width="56.85546875" customWidth="1"/>
    <col min="7683" max="7683" width="13.42578125" customWidth="1"/>
    <col min="7687" max="7688" width="10.5703125" bestFit="1" customWidth="1"/>
    <col min="7937" max="7937" width="16" customWidth="1"/>
    <col min="7938" max="7938" width="56.85546875" customWidth="1"/>
    <col min="7939" max="7939" width="13.42578125" customWidth="1"/>
    <col min="7943" max="7944" width="10.5703125" bestFit="1" customWidth="1"/>
    <col min="8193" max="8193" width="16" customWidth="1"/>
    <col min="8194" max="8194" width="56.85546875" customWidth="1"/>
    <col min="8195" max="8195" width="13.42578125" customWidth="1"/>
    <col min="8199" max="8200" width="10.5703125" bestFit="1" customWidth="1"/>
    <col min="8449" max="8449" width="16" customWidth="1"/>
    <col min="8450" max="8450" width="56.85546875" customWidth="1"/>
    <col min="8451" max="8451" width="13.42578125" customWidth="1"/>
    <col min="8455" max="8456" width="10.5703125" bestFit="1" customWidth="1"/>
    <col min="8705" max="8705" width="16" customWidth="1"/>
    <col min="8706" max="8706" width="56.85546875" customWidth="1"/>
    <col min="8707" max="8707" width="13.42578125" customWidth="1"/>
    <col min="8711" max="8712" width="10.5703125" bestFit="1" customWidth="1"/>
    <col min="8961" max="8961" width="16" customWidth="1"/>
    <col min="8962" max="8962" width="56.85546875" customWidth="1"/>
    <col min="8963" max="8963" width="13.42578125" customWidth="1"/>
    <col min="8967" max="8968" width="10.5703125" bestFit="1" customWidth="1"/>
    <col min="9217" max="9217" width="16" customWidth="1"/>
    <col min="9218" max="9218" width="56.85546875" customWidth="1"/>
    <col min="9219" max="9219" width="13.42578125" customWidth="1"/>
    <col min="9223" max="9224" width="10.5703125" bestFit="1" customWidth="1"/>
    <col min="9473" max="9473" width="16" customWidth="1"/>
    <col min="9474" max="9474" width="56.85546875" customWidth="1"/>
    <col min="9475" max="9475" width="13.42578125" customWidth="1"/>
    <col min="9479" max="9480" width="10.5703125" bestFit="1" customWidth="1"/>
    <col min="9729" max="9729" width="16" customWidth="1"/>
    <col min="9730" max="9730" width="56.85546875" customWidth="1"/>
    <col min="9731" max="9731" width="13.42578125" customWidth="1"/>
    <col min="9735" max="9736" width="10.5703125" bestFit="1" customWidth="1"/>
    <col min="9985" max="9985" width="16" customWidth="1"/>
    <col min="9986" max="9986" width="56.85546875" customWidth="1"/>
    <col min="9987" max="9987" width="13.42578125" customWidth="1"/>
    <col min="9991" max="9992" width="10.5703125" bestFit="1" customWidth="1"/>
    <col min="10241" max="10241" width="16" customWidth="1"/>
    <col min="10242" max="10242" width="56.85546875" customWidth="1"/>
    <col min="10243" max="10243" width="13.42578125" customWidth="1"/>
    <col min="10247" max="10248" width="10.5703125" bestFit="1" customWidth="1"/>
    <col min="10497" max="10497" width="16" customWidth="1"/>
    <col min="10498" max="10498" width="56.85546875" customWidth="1"/>
    <col min="10499" max="10499" width="13.42578125" customWidth="1"/>
    <col min="10503" max="10504" width="10.5703125" bestFit="1" customWidth="1"/>
    <col min="10753" max="10753" width="16" customWidth="1"/>
    <col min="10754" max="10754" width="56.85546875" customWidth="1"/>
    <col min="10755" max="10755" width="13.42578125" customWidth="1"/>
    <col min="10759" max="10760" width="10.5703125" bestFit="1" customWidth="1"/>
    <col min="11009" max="11009" width="16" customWidth="1"/>
    <col min="11010" max="11010" width="56.85546875" customWidth="1"/>
    <col min="11011" max="11011" width="13.42578125" customWidth="1"/>
    <col min="11015" max="11016" width="10.5703125" bestFit="1" customWidth="1"/>
    <col min="11265" max="11265" width="16" customWidth="1"/>
    <col min="11266" max="11266" width="56.85546875" customWidth="1"/>
    <col min="11267" max="11267" width="13.42578125" customWidth="1"/>
    <col min="11271" max="11272" width="10.5703125" bestFit="1" customWidth="1"/>
    <col min="11521" max="11521" width="16" customWidth="1"/>
    <col min="11522" max="11522" width="56.85546875" customWidth="1"/>
    <col min="11523" max="11523" width="13.42578125" customWidth="1"/>
    <col min="11527" max="11528" width="10.5703125" bestFit="1" customWidth="1"/>
    <col min="11777" max="11777" width="16" customWidth="1"/>
    <col min="11778" max="11778" width="56.85546875" customWidth="1"/>
    <col min="11779" max="11779" width="13.42578125" customWidth="1"/>
    <col min="11783" max="11784" width="10.5703125" bestFit="1" customWidth="1"/>
    <col min="12033" max="12033" width="16" customWidth="1"/>
    <col min="12034" max="12034" width="56.85546875" customWidth="1"/>
    <col min="12035" max="12035" width="13.42578125" customWidth="1"/>
    <col min="12039" max="12040" width="10.5703125" bestFit="1" customWidth="1"/>
    <col min="12289" max="12289" width="16" customWidth="1"/>
    <col min="12290" max="12290" width="56.85546875" customWidth="1"/>
    <col min="12291" max="12291" width="13.42578125" customWidth="1"/>
    <col min="12295" max="12296" width="10.5703125" bestFit="1" customWidth="1"/>
    <col min="12545" max="12545" width="16" customWidth="1"/>
    <col min="12546" max="12546" width="56.85546875" customWidth="1"/>
    <col min="12547" max="12547" width="13.42578125" customWidth="1"/>
    <col min="12551" max="12552" width="10.5703125" bestFit="1" customWidth="1"/>
    <col min="12801" max="12801" width="16" customWidth="1"/>
    <col min="12802" max="12802" width="56.85546875" customWidth="1"/>
    <col min="12803" max="12803" width="13.42578125" customWidth="1"/>
    <col min="12807" max="12808" width="10.5703125" bestFit="1" customWidth="1"/>
    <col min="13057" max="13057" width="16" customWidth="1"/>
    <col min="13058" max="13058" width="56.85546875" customWidth="1"/>
    <col min="13059" max="13059" width="13.42578125" customWidth="1"/>
    <col min="13063" max="13064" width="10.5703125" bestFit="1" customWidth="1"/>
    <col min="13313" max="13313" width="16" customWidth="1"/>
    <col min="13314" max="13314" width="56.85546875" customWidth="1"/>
    <col min="13315" max="13315" width="13.42578125" customWidth="1"/>
    <col min="13319" max="13320" width="10.5703125" bestFit="1" customWidth="1"/>
    <col min="13569" max="13569" width="16" customWidth="1"/>
    <col min="13570" max="13570" width="56.85546875" customWidth="1"/>
    <col min="13571" max="13571" width="13.42578125" customWidth="1"/>
    <col min="13575" max="13576" width="10.5703125" bestFit="1" customWidth="1"/>
    <col min="13825" max="13825" width="16" customWidth="1"/>
    <col min="13826" max="13826" width="56.85546875" customWidth="1"/>
    <col min="13827" max="13827" width="13.42578125" customWidth="1"/>
    <col min="13831" max="13832" width="10.5703125" bestFit="1" customWidth="1"/>
    <col min="14081" max="14081" width="16" customWidth="1"/>
    <col min="14082" max="14082" width="56.85546875" customWidth="1"/>
    <col min="14083" max="14083" width="13.42578125" customWidth="1"/>
    <col min="14087" max="14088" width="10.5703125" bestFit="1" customWidth="1"/>
    <col min="14337" max="14337" width="16" customWidth="1"/>
    <col min="14338" max="14338" width="56.85546875" customWidth="1"/>
    <col min="14339" max="14339" width="13.42578125" customWidth="1"/>
    <col min="14343" max="14344" width="10.5703125" bestFit="1" customWidth="1"/>
    <col min="14593" max="14593" width="16" customWidth="1"/>
    <col min="14594" max="14594" width="56.85546875" customWidth="1"/>
    <col min="14595" max="14595" width="13.42578125" customWidth="1"/>
    <col min="14599" max="14600" width="10.5703125" bestFit="1" customWidth="1"/>
    <col min="14849" max="14849" width="16" customWidth="1"/>
    <col min="14850" max="14850" width="56.85546875" customWidth="1"/>
    <col min="14851" max="14851" width="13.42578125" customWidth="1"/>
    <col min="14855" max="14856" width="10.5703125" bestFit="1" customWidth="1"/>
    <col min="15105" max="15105" width="16" customWidth="1"/>
    <col min="15106" max="15106" width="56.85546875" customWidth="1"/>
    <col min="15107" max="15107" width="13.42578125" customWidth="1"/>
    <col min="15111" max="15112" width="10.5703125" bestFit="1" customWidth="1"/>
    <col min="15361" max="15361" width="16" customWidth="1"/>
    <col min="15362" max="15362" width="56.85546875" customWidth="1"/>
    <col min="15363" max="15363" width="13.42578125" customWidth="1"/>
    <col min="15367" max="15368" width="10.5703125" bestFit="1" customWidth="1"/>
    <col min="15617" max="15617" width="16" customWidth="1"/>
    <col min="15618" max="15618" width="56.85546875" customWidth="1"/>
    <col min="15619" max="15619" width="13.42578125" customWidth="1"/>
    <col min="15623" max="15624" width="10.5703125" bestFit="1" customWidth="1"/>
    <col min="15873" max="15873" width="16" customWidth="1"/>
    <col min="15874" max="15874" width="56.85546875" customWidth="1"/>
    <col min="15875" max="15875" width="13.42578125" customWidth="1"/>
    <col min="15879" max="15880" width="10.5703125" bestFit="1" customWidth="1"/>
    <col min="16129" max="16129" width="16" customWidth="1"/>
    <col min="16130" max="16130" width="56.85546875" customWidth="1"/>
    <col min="16131" max="16131" width="13.42578125" customWidth="1"/>
    <col min="16135" max="16136" width="10.5703125" bestFit="1" customWidth="1"/>
  </cols>
  <sheetData>
    <row r="1" spans="1:7" ht="57.75" customHeight="1" x14ac:dyDescent="0.2">
      <c r="A1" s="1" t="s">
        <v>107</v>
      </c>
      <c r="B1" s="1"/>
      <c r="C1" s="1"/>
    </row>
    <row r="2" spans="1:7" ht="31.5" customHeight="1" x14ac:dyDescent="0.25">
      <c r="A2" s="2" t="s">
        <v>108</v>
      </c>
      <c r="B2" s="107"/>
      <c r="C2" s="107"/>
    </row>
    <row r="3" spans="1:7" ht="13.5" customHeight="1" x14ac:dyDescent="0.3">
      <c r="A3" s="4"/>
      <c r="B3" s="5" t="s">
        <v>2</v>
      </c>
      <c r="C3" s="6"/>
    </row>
    <row r="4" spans="1:7" ht="18.75" x14ac:dyDescent="0.3">
      <c r="A4" s="7"/>
      <c r="B4" s="7"/>
      <c r="C4" s="8" t="s">
        <v>3</v>
      </c>
    </row>
    <row r="5" spans="1:7" ht="14.25" customHeight="1" x14ac:dyDescent="0.3">
      <c r="A5" s="7"/>
      <c r="B5" s="7"/>
      <c r="C5" s="9" t="s">
        <v>4</v>
      </c>
    </row>
    <row r="6" spans="1:7" ht="18.75" x14ac:dyDescent="0.3">
      <c r="A6" s="10" t="s">
        <v>5</v>
      </c>
      <c r="B6" s="11"/>
      <c r="C6" s="12">
        <f>C7</f>
        <v>3933857</v>
      </c>
    </row>
    <row r="7" spans="1:7" ht="18" customHeight="1" x14ac:dyDescent="0.3">
      <c r="A7" s="13" t="s">
        <v>109</v>
      </c>
      <c r="B7" s="11"/>
      <c r="C7" s="12">
        <f>C8+C29</f>
        <v>3933857</v>
      </c>
      <c r="G7" s="14"/>
    </row>
    <row r="8" spans="1:7" ht="33" x14ac:dyDescent="0.25">
      <c r="A8" s="13" t="s">
        <v>110</v>
      </c>
      <c r="B8" s="15" t="s">
        <v>111</v>
      </c>
      <c r="C8" s="16">
        <f>ROUND(C9,0)</f>
        <v>3224473</v>
      </c>
    </row>
    <row r="9" spans="1:7" ht="47.25" x14ac:dyDescent="0.25">
      <c r="A9" s="35"/>
      <c r="B9" s="108" t="s">
        <v>112</v>
      </c>
      <c r="C9" s="19">
        <f>C10</f>
        <v>3224472.6760271201</v>
      </c>
    </row>
    <row r="10" spans="1:7" s="23" customFormat="1" ht="34.5" x14ac:dyDescent="0.25">
      <c r="A10" s="35" t="s">
        <v>113</v>
      </c>
      <c r="B10" s="21" t="s">
        <v>114</v>
      </c>
      <c r="C10" s="19">
        <f>C11+C20+C27+C28</f>
        <v>3224472.6760271201</v>
      </c>
      <c r="D10" s="22"/>
      <c r="F10" s="24"/>
    </row>
    <row r="11" spans="1:7" ht="21.75" customHeight="1" x14ac:dyDescent="0.25">
      <c r="A11" s="25"/>
      <c r="B11" s="26" t="s">
        <v>13</v>
      </c>
      <c r="C11" s="19">
        <f>SUM(C12:C19)</f>
        <v>2418754.3960271203</v>
      </c>
      <c r="D11" s="27"/>
      <c r="F11" s="14"/>
    </row>
    <row r="12" spans="1:7" ht="16.5" x14ac:dyDescent="0.25">
      <c r="A12" s="25"/>
      <c r="B12" s="28" t="s">
        <v>14</v>
      </c>
      <c r="C12" s="29">
        <v>1511432.83</v>
      </c>
      <c r="G12" s="14"/>
    </row>
    <row r="13" spans="1:7" ht="16.5" x14ac:dyDescent="0.25">
      <c r="A13" s="30"/>
      <c r="B13" s="28" t="s">
        <v>15</v>
      </c>
      <c r="C13" s="29">
        <v>337929.05</v>
      </c>
      <c r="G13" s="14"/>
    </row>
    <row r="14" spans="1:7" ht="16.5" x14ac:dyDescent="0.25">
      <c r="A14" s="25"/>
      <c r="B14" s="28" t="s">
        <v>115</v>
      </c>
      <c r="C14" s="29">
        <v>52949.02</v>
      </c>
    </row>
    <row r="15" spans="1:7" ht="16.5" x14ac:dyDescent="0.25">
      <c r="A15" s="25"/>
      <c r="B15" s="28" t="s">
        <v>116</v>
      </c>
      <c r="C15" s="29">
        <v>83219.320000000007</v>
      </c>
    </row>
    <row r="16" spans="1:7" ht="33" x14ac:dyDescent="0.25">
      <c r="A16" s="25"/>
      <c r="B16" s="28" t="s">
        <v>117</v>
      </c>
      <c r="C16" s="29">
        <v>13003.09</v>
      </c>
    </row>
    <row r="17" spans="1:7" ht="16.5" x14ac:dyDescent="0.25">
      <c r="A17" s="25"/>
      <c r="B17" s="28" t="s">
        <v>21</v>
      </c>
      <c r="C17" s="29">
        <v>346479.72</v>
      </c>
    </row>
    <row r="18" spans="1:7" ht="16.5" x14ac:dyDescent="0.25">
      <c r="A18" s="25"/>
      <c r="B18" s="28" t="s">
        <v>18</v>
      </c>
      <c r="C18" s="29">
        <f>117748.24*1.0835*0.578</f>
        <v>73741.366027119991</v>
      </c>
    </row>
    <row r="19" spans="1:7" ht="16.5" x14ac:dyDescent="0.25">
      <c r="A19" s="25"/>
      <c r="B19" s="28" t="s">
        <v>118</v>
      </c>
      <c r="C19" s="29">
        <v>0</v>
      </c>
    </row>
    <row r="20" spans="1:7" ht="30" x14ac:dyDescent="0.25">
      <c r="A20" s="25"/>
      <c r="B20" s="26" t="s">
        <v>20</v>
      </c>
      <c r="C20" s="19">
        <f>SUM(C21:C26)</f>
        <v>805718.28</v>
      </c>
      <c r="D20" s="27"/>
      <c r="F20" s="14"/>
    </row>
    <row r="21" spans="1:7" ht="16.5" x14ac:dyDescent="0.25">
      <c r="A21" s="25"/>
      <c r="B21" s="28" t="s">
        <v>14</v>
      </c>
      <c r="C21" s="29">
        <v>519310.14</v>
      </c>
      <c r="G21" s="14"/>
    </row>
    <row r="22" spans="1:7" ht="16.5" x14ac:dyDescent="0.25">
      <c r="A22" s="30"/>
      <c r="B22" s="28" t="s">
        <v>15</v>
      </c>
      <c r="C22" s="29">
        <v>116108.36</v>
      </c>
      <c r="G22" s="14"/>
    </row>
    <row r="23" spans="1:7" ht="16.5" x14ac:dyDescent="0.25">
      <c r="A23" s="25"/>
      <c r="B23" s="28" t="s">
        <v>115</v>
      </c>
      <c r="C23" s="29">
        <v>18192.650000000001</v>
      </c>
    </row>
    <row r="24" spans="1:7" ht="16.5" x14ac:dyDescent="0.25">
      <c r="A24" s="25"/>
      <c r="B24" s="28" t="s">
        <v>116</v>
      </c>
      <c r="C24" s="29">
        <v>28593.16</v>
      </c>
    </row>
    <row r="25" spans="1:7" ht="33" x14ac:dyDescent="0.25">
      <c r="A25" s="25"/>
      <c r="B25" s="28" t="s">
        <v>117</v>
      </c>
      <c r="C25" s="29">
        <v>4467.71</v>
      </c>
    </row>
    <row r="26" spans="1:7" ht="16.5" x14ac:dyDescent="0.25">
      <c r="A26" s="25"/>
      <c r="B26" s="28" t="s">
        <v>21</v>
      </c>
      <c r="C26" s="29">
        <v>119046.26</v>
      </c>
    </row>
    <row r="27" spans="1:7" ht="16.5" x14ac:dyDescent="0.25">
      <c r="A27" s="25"/>
      <c r="B27" s="28" t="s">
        <v>119</v>
      </c>
      <c r="C27" s="29">
        <v>0</v>
      </c>
    </row>
    <row r="28" spans="1:7" ht="16.5" x14ac:dyDescent="0.25">
      <c r="A28" s="25"/>
      <c r="B28" s="109" t="s">
        <v>120</v>
      </c>
      <c r="C28" s="29">
        <v>0</v>
      </c>
    </row>
    <row r="29" spans="1:7" ht="21" customHeight="1" x14ac:dyDescent="0.25">
      <c r="A29" s="38" t="s">
        <v>121</v>
      </c>
      <c r="B29" s="110" t="s">
        <v>37</v>
      </c>
      <c r="C29" s="16">
        <f>ROUND(C30,0)</f>
        <v>709384</v>
      </c>
      <c r="D29" s="41"/>
    </row>
    <row r="30" spans="1:7" ht="16.5" x14ac:dyDescent="0.25">
      <c r="A30" s="42"/>
      <c r="B30" s="43" t="s">
        <v>38</v>
      </c>
      <c r="C30" s="19">
        <f>C8*0.22</f>
        <v>709384.06</v>
      </c>
    </row>
    <row r="31" spans="1:7" ht="30" customHeight="1" x14ac:dyDescent="0.25">
      <c r="A31" s="102"/>
      <c r="B31" s="102"/>
      <c r="C31" s="103"/>
    </row>
    <row r="32" spans="1:7" ht="15.75" customHeight="1" x14ac:dyDescent="0.25">
      <c r="A32" s="104" t="s">
        <v>105</v>
      </c>
      <c r="B32" s="104"/>
      <c r="C32" s="104"/>
    </row>
    <row r="33" spans="1:3" x14ac:dyDescent="0.2">
      <c r="A33" s="105"/>
      <c r="B33" s="105"/>
      <c r="C33" s="105"/>
    </row>
    <row r="34" spans="1:3" ht="15.75" customHeight="1" x14ac:dyDescent="0.25">
      <c r="A34" s="106" t="s">
        <v>106</v>
      </c>
      <c r="B34" s="106"/>
      <c r="C34" s="106"/>
    </row>
  </sheetData>
  <mergeCells count="4">
    <mergeCell ref="A1:C1"/>
    <mergeCell ref="A2:C2"/>
    <mergeCell ref="A32:C32"/>
    <mergeCell ref="A34:C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" sqref="A3:C3"/>
    </sheetView>
  </sheetViews>
  <sheetFormatPr defaultRowHeight="12.75" x14ac:dyDescent="0.2"/>
  <cols>
    <col min="1" max="1" width="15" customWidth="1"/>
    <col min="2" max="2" width="58.28515625" customWidth="1"/>
    <col min="3" max="3" width="15.42578125" style="142" bestFit="1" customWidth="1"/>
    <col min="257" max="257" width="15" customWidth="1"/>
    <col min="258" max="258" width="58.28515625" customWidth="1"/>
    <col min="259" max="259" width="15.42578125" bestFit="1" customWidth="1"/>
    <col min="513" max="513" width="15" customWidth="1"/>
    <col min="514" max="514" width="58.28515625" customWidth="1"/>
    <col min="515" max="515" width="15.42578125" bestFit="1" customWidth="1"/>
    <col min="769" max="769" width="15" customWidth="1"/>
    <col min="770" max="770" width="58.28515625" customWidth="1"/>
    <col min="771" max="771" width="15.42578125" bestFit="1" customWidth="1"/>
    <col min="1025" max="1025" width="15" customWidth="1"/>
    <col min="1026" max="1026" width="58.28515625" customWidth="1"/>
    <col min="1027" max="1027" width="15.42578125" bestFit="1" customWidth="1"/>
    <col min="1281" max="1281" width="15" customWidth="1"/>
    <col min="1282" max="1282" width="58.28515625" customWidth="1"/>
    <col min="1283" max="1283" width="15.42578125" bestFit="1" customWidth="1"/>
    <col min="1537" max="1537" width="15" customWidth="1"/>
    <col min="1538" max="1538" width="58.28515625" customWidth="1"/>
    <col min="1539" max="1539" width="15.42578125" bestFit="1" customWidth="1"/>
    <col min="1793" max="1793" width="15" customWidth="1"/>
    <col min="1794" max="1794" width="58.28515625" customWidth="1"/>
    <col min="1795" max="1795" width="15.42578125" bestFit="1" customWidth="1"/>
    <col min="2049" max="2049" width="15" customWidth="1"/>
    <col min="2050" max="2050" width="58.28515625" customWidth="1"/>
    <col min="2051" max="2051" width="15.42578125" bestFit="1" customWidth="1"/>
    <col min="2305" max="2305" width="15" customWidth="1"/>
    <col min="2306" max="2306" width="58.28515625" customWidth="1"/>
    <col min="2307" max="2307" width="15.42578125" bestFit="1" customWidth="1"/>
    <col min="2561" max="2561" width="15" customWidth="1"/>
    <col min="2562" max="2562" width="58.28515625" customWidth="1"/>
    <col min="2563" max="2563" width="15.42578125" bestFit="1" customWidth="1"/>
    <col min="2817" max="2817" width="15" customWidth="1"/>
    <col min="2818" max="2818" width="58.28515625" customWidth="1"/>
    <col min="2819" max="2819" width="15.42578125" bestFit="1" customWidth="1"/>
    <col min="3073" max="3073" width="15" customWidth="1"/>
    <col min="3074" max="3074" width="58.28515625" customWidth="1"/>
    <col min="3075" max="3075" width="15.42578125" bestFit="1" customWidth="1"/>
    <col min="3329" max="3329" width="15" customWidth="1"/>
    <col min="3330" max="3330" width="58.28515625" customWidth="1"/>
    <col min="3331" max="3331" width="15.42578125" bestFit="1" customWidth="1"/>
    <col min="3585" max="3585" width="15" customWidth="1"/>
    <col min="3586" max="3586" width="58.28515625" customWidth="1"/>
    <col min="3587" max="3587" width="15.42578125" bestFit="1" customWidth="1"/>
    <col min="3841" max="3841" width="15" customWidth="1"/>
    <col min="3842" max="3842" width="58.28515625" customWidth="1"/>
    <col min="3843" max="3843" width="15.42578125" bestFit="1" customWidth="1"/>
    <col min="4097" max="4097" width="15" customWidth="1"/>
    <col min="4098" max="4098" width="58.28515625" customWidth="1"/>
    <col min="4099" max="4099" width="15.42578125" bestFit="1" customWidth="1"/>
    <col min="4353" max="4353" width="15" customWidth="1"/>
    <col min="4354" max="4354" width="58.28515625" customWidth="1"/>
    <col min="4355" max="4355" width="15.42578125" bestFit="1" customWidth="1"/>
    <col min="4609" max="4609" width="15" customWidth="1"/>
    <col min="4610" max="4610" width="58.28515625" customWidth="1"/>
    <col min="4611" max="4611" width="15.42578125" bestFit="1" customWidth="1"/>
    <col min="4865" max="4865" width="15" customWidth="1"/>
    <col min="4866" max="4866" width="58.28515625" customWidth="1"/>
    <col min="4867" max="4867" width="15.42578125" bestFit="1" customWidth="1"/>
    <col min="5121" max="5121" width="15" customWidth="1"/>
    <col min="5122" max="5122" width="58.28515625" customWidth="1"/>
    <col min="5123" max="5123" width="15.42578125" bestFit="1" customWidth="1"/>
    <col min="5377" max="5377" width="15" customWidth="1"/>
    <col min="5378" max="5378" width="58.28515625" customWidth="1"/>
    <col min="5379" max="5379" width="15.42578125" bestFit="1" customWidth="1"/>
    <col min="5633" max="5633" width="15" customWidth="1"/>
    <col min="5634" max="5634" width="58.28515625" customWidth="1"/>
    <col min="5635" max="5635" width="15.42578125" bestFit="1" customWidth="1"/>
    <col min="5889" max="5889" width="15" customWidth="1"/>
    <col min="5890" max="5890" width="58.28515625" customWidth="1"/>
    <col min="5891" max="5891" width="15.42578125" bestFit="1" customWidth="1"/>
    <col min="6145" max="6145" width="15" customWidth="1"/>
    <col min="6146" max="6146" width="58.28515625" customWidth="1"/>
    <col min="6147" max="6147" width="15.42578125" bestFit="1" customWidth="1"/>
    <col min="6401" max="6401" width="15" customWidth="1"/>
    <col min="6402" max="6402" width="58.28515625" customWidth="1"/>
    <col min="6403" max="6403" width="15.42578125" bestFit="1" customWidth="1"/>
    <col min="6657" max="6657" width="15" customWidth="1"/>
    <col min="6658" max="6658" width="58.28515625" customWidth="1"/>
    <col min="6659" max="6659" width="15.42578125" bestFit="1" customWidth="1"/>
    <col min="6913" max="6913" width="15" customWidth="1"/>
    <col min="6914" max="6914" width="58.28515625" customWidth="1"/>
    <col min="6915" max="6915" width="15.42578125" bestFit="1" customWidth="1"/>
    <col min="7169" max="7169" width="15" customWidth="1"/>
    <col min="7170" max="7170" width="58.28515625" customWidth="1"/>
    <col min="7171" max="7171" width="15.42578125" bestFit="1" customWidth="1"/>
    <col min="7425" max="7425" width="15" customWidth="1"/>
    <col min="7426" max="7426" width="58.28515625" customWidth="1"/>
    <col min="7427" max="7427" width="15.42578125" bestFit="1" customWidth="1"/>
    <col min="7681" max="7681" width="15" customWidth="1"/>
    <col min="7682" max="7682" width="58.28515625" customWidth="1"/>
    <col min="7683" max="7683" width="15.42578125" bestFit="1" customWidth="1"/>
    <col min="7937" max="7937" width="15" customWidth="1"/>
    <col min="7938" max="7938" width="58.28515625" customWidth="1"/>
    <col min="7939" max="7939" width="15.42578125" bestFit="1" customWidth="1"/>
    <col min="8193" max="8193" width="15" customWidth="1"/>
    <col min="8194" max="8194" width="58.28515625" customWidth="1"/>
    <col min="8195" max="8195" width="15.42578125" bestFit="1" customWidth="1"/>
    <col min="8449" max="8449" width="15" customWidth="1"/>
    <col min="8450" max="8450" width="58.28515625" customWidth="1"/>
    <col min="8451" max="8451" width="15.42578125" bestFit="1" customWidth="1"/>
    <col min="8705" max="8705" width="15" customWidth="1"/>
    <col min="8706" max="8706" width="58.28515625" customWidth="1"/>
    <col min="8707" max="8707" width="15.42578125" bestFit="1" customWidth="1"/>
    <col min="8961" max="8961" width="15" customWidth="1"/>
    <col min="8962" max="8962" width="58.28515625" customWidth="1"/>
    <col min="8963" max="8963" width="15.42578125" bestFit="1" customWidth="1"/>
    <col min="9217" max="9217" width="15" customWidth="1"/>
    <col min="9218" max="9218" width="58.28515625" customWidth="1"/>
    <col min="9219" max="9219" width="15.42578125" bestFit="1" customWidth="1"/>
    <col min="9473" max="9473" width="15" customWidth="1"/>
    <col min="9474" max="9474" width="58.28515625" customWidth="1"/>
    <col min="9475" max="9475" width="15.42578125" bestFit="1" customWidth="1"/>
    <col min="9729" max="9729" width="15" customWidth="1"/>
    <col min="9730" max="9730" width="58.28515625" customWidth="1"/>
    <col min="9731" max="9731" width="15.42578125" bestFit="1" customWidth="1"/>
    <col min="9985" max="9985" width="15" customWidth="1"/>
    <col min="9986" max="9986" width="58.28515625" customWidth="1"/>
    <col min="9987" max="9987" width="15.42578125" bestFit="1" customWidth="1"/>
    <col min="10241" max="10241" width="15" customWidth="1"/>
    <col min="10242" max="10242" width="58.28515625" customWidth="1"/>
    <col min="10243" max="10243" width="15.42578125" bestFit="1" customWidth="1"/>
    <col min="10497" max="10497" width="15" customWidth="1"/>
    <col min="10498" max="10498" width="58.28515625" customWidth="1"/>
    <col min="10499" max="10499" width="15.42578125" bestFit="1" customWidth="1"/>
    <col min="10753" max="10753" width="15" customWidth="1"/>
    <col min="10754" max="10754" width="58.28515625" customWidth="1"/>
    <col min="10755" max="10755" width="15.42578125" bestFit="1" customWidth="1"/>
    <col min="11009" max="11009" width="15" customWidth="1"/>
    <col min="11010" max="11010" width="58.28515625" customWidth="1"/>
    <col min="11011" max="11011" width="15.42578125" bestFit="1" customWidth="1"/>
    <col min="11265" max="11265" width="15" customWidth="1"/>
    <col min="11266" max="11266" width="58.28515625" customWidth="1"/>
    <col min="11267" max="11267" width="15.42578125" bestFit="1" customWidth="1"/>
    <col min="11521" max="11521" width="15" customWidth="1"/>
    <col min="11522" max="11522" width="58.28515625" customWidth="1"/>
    <col min="11523" max="11523" width="15.42578125" bestFit="1" customWidth="1"/>
    <col min="11777" max="11777" width="15" customWidth="1"/>
    <col min="11778" max="11778" width="58.28515625" customWidth="1"/>
    <col min="11779" max="11779" width="15.42578125" bestFit="1" customWidth="1"/>
    <col min="12033" max="12033" width="15" customWidth="1"/>
    <col min="12034" max="12034" width="58.28515625" customWidth="1"/>
    <col min="12035" max="12035" width="15.42578125" bestFit="1" customWidth="1"/>
    <col min="12289" max="12289" width="15" customWidth="1"/>
    <col min="12290" max="12290" width="58.28515625" customWidth="1"/>
    <col min="12291" max="12291" width="15.42578125" bestFit="1" customWidth="1"/>
    <col min="12545" max="12545" width="15" customWidth="1"/>
    <col min="12546" max="12546" width="58.28515625" customWidth="1"/>
    <col min="12547" max="12547" width="15.42578125" bestFit="1" customWidth="1"/>
    <col min="12801" max="12801" width="15" customWidth="1"/>
    <col min="12802" max="12802" width="58.28515625" customWidth="1"/>
    <col min="12803" max="12803" width="15.42578125" bestFit="1" customWidth="1"/>
    <col min="13057" max="13057" width="15" customWidth="1"/>
    <col min="13058" max="13058" width="58.28515625" customWidth="1"/>
    <col min="13059" max="13059" width="15.42578125" bestFit="1" customWidth="1"/>
    <col min="13313" max="13313" width="15" customWidth="1"/>
    <col min="13314" max="13314" width="58.28515625" customWidth="1"/>
    <col min="13315" max="13315" width="15.42578125" bestFit="1" customWidth="1"/>
    <col min="13569" max="13569" width="15" customWidth="1"/>
    <col min="13570" max="13570" width="58.28515625" customWidth="1"/>
    <col min="13571" max="13571" width="15.42578125" bestFit="1" customWidth="1"/>
    <col min="13825" max="13825" width="15" customWidth="1"/>
    <col min="13826" max="13826" width="58.28515625" customWidth="1"/>
    <col min="13827" max="13827" width="15.42578125" bestFit="1" customWidth="1"/>
    <col min="14081" max="14081" width="15" customWidth="1"/>
    <col min="14082" max="14082" width="58.28515625" customWidth="1"/>
    <col min="14083" max="14083" width="15.42578125" bestFit="1" customWidth="1"/>
    <col min="14337" max="14337" width="15" customWidth="1"/>
    <col min="14338" max="14338" width="58.28515625" customWidth="1"/>
    <col min="14339" max="14339" width="15.42578125" bestFit="1" customWidth="1"/>
    <col min="14593" max="14593" width="15" customWidth="1"/>
    <col min="14594" max="14594" width="58.28515625" customWidth="1"/>
    <col min="14595" max="14595" width="15.42578125" bestFit="1" customWidth="1"/>
    <col min="14849" max="14849" width="15" customWidth="1"/>
    <col min="14850" max="14850" width="58.28515625" customWidth="1"/>
    <col min="14851" max="14851" width="15.42578125" bestFit="1" customWidth="1"/>
    <col min="15105" max="15105" width="15" customWidth="1"/>
    <col min="15106" max="15106" width="58.28515625" customWidth="1"/>
    <col min="15107" max="15107" width="15.42578125" bestFit="1" customWidth="1"/>
    <col min="15361" max="15361" width="15" customWidth="1"/>
    <col min="15362" max="15362" width="58.28515625" customWidth="1"/>
    <col min="15363" max="15363" width="15.42578125" bestFit="1" customWidth="1"/>
    <col min="15617" max="15617" width="15" customWidth="1"/>
    <col min="15618" max="15618" width="58.28515625" customWidth="1"/>
    <col min="15619" max="15619" width="15.42578125" bestFit="1" customWidth="1"/>
    <col min="15873" max="15873" width="15" customWidth="1"/>
    <col min="15874" max="15874" width="58.28515625" customWidth="1"/>
    <col min="15875" max="15875" width="15.42578125" bestFit="1" customWidth="1"/>
    <col min="16129" max="16129" width="15" customWidth="1"/>
    <col min="16130" max="16130" width="58.28515625" customWidth="1"/>
    <col min="16131" max="16131" width="15.42578125" bestFit="1" customWidth="1"/>
  </cols>
  <sheetData>
    <row r="1" spans="1:4" ht="57" customHeight="1" x14ac:dyDescent="0.2">
      <c r="A1" s="143" t="s">
        <v>139</v>
      </c>
      <c r="B1" s="143"/>
      <c r="C1" s="143"/>
      <c r="D1" s="105"/>
    </row>
    <row r="2" spans="1:4" ht="6.75" customHeight="1" x14ac:dyDescent="0.3">
      <c r="A2" s="111"/>
      <c r="B2" s="111"/>
      <c r="C2" s="112"/>
      <c r="D2" s="105"/>
    </row>
    <row r="3" spans="1:4" ht="87" customHeight="1" x14ac:dyDescent="0.3">
      <c r="A3" s="113" t="s">
        <v>122</v>
      </c>
      <c r="B3" s="3"/>
      <c r="C3" s="3"/>
    </row>
    <row r="4" spans="1:4" ht="21" customHeight="1" x14ac:dyDescent="0.3">
      <c r="A4" s="113" t="s">
        <v>123</v>
      </c>
      <c r="B4" s="3"/>
      <c r="C4" s="3"/>
    </row>
    <row r="5" spans="1:4" ht="20.25" x14ac:dyDescent="0.3">
      <c r="A5" s="4"/>
      <c r="B5" s="5" t="s">
        <v>2</v>
      </c>
      <c r="C5" s="114"/>
    </row>
    <row r="6" spans="1:4" ht="18.75" x14ac:dyDescent="0.3">
      <c r="A6" s="7"/>
      <c r="B6" s="7"/>
      <c r="C6" s="115" t="s">
        <v>3</v>
      </c>
    </row>
    <row r="7" spans="1:4" ht="18.75" x14ac:dyDescent="0.3">
      <c r="A7" s="7"/>
      <c r="B7" s="7"/>
      <c r="C7" s="116" t="s">
        <v>4</v>
      </c>
    </row>
    <row r="8" spans="1:4" ht="20.25" x14ac:dyDescent="0.3">
      <c r="A8" s="117" t="s">
        <v>124</v>
      </c>
      <c r="B8" s="118"/>
      <c r="C8" s="119">
        <f>C10</f>
        <v>164440</v>
      </c>
    </row>
    <row r="9" spans="1:4" ht="16.5" x14ac:dyDescent="0.25">
      <c r="A9" s="120" t="s">
        <v>125</v>
      </c>
      <c r="B9" s="121"/>
      <c r="C9" s="122">
        <f>C10</f>
        <v>164440</v>
      </c>
    </row>
    <row r="10" spans="1:4" ht="15" x14ac:dyDescent="0.25">
      <c r="A10" s="123">
        <v>25010000</v>
      </c>
      <c r="B10" s="124" t="s">
        <v>126</v>
      </c>
      <c r="C10" s="125">
        <f>C11</f>
        <v>164440</v>
      </c>
    </row>
    <row r="11" spans="1:4" ht="45" x14ac:dyDescent="0.25">
      <c r="A11" s="123">
        <v>25010200</v>
      </c>
      <c r="B11" s="124" t="s">
        <v>127</v>
      </c>
      <c r="C11" s="126">
        <f>C14</f>
        <v>164440</v>
      </c>
    </row>
    <row r="12" spans="1:4" ht="16.5" x14ac:dyDescent="0.25">
      <c r="A12" s="127" t="s">
        <v>128</v>
      </c>
      <c r="B12" s="128"/>
      <c r="C12" s="129"/>
    </row>
    <row r="13" spans="1:4" ht="15.75" x14ac:dyDescent="0.25">
      <c r="A13" s="130"/>
      <c r="B13" s="131"/>
      <c r="C13" s="132"/>
    </row>
    <row r="14" spans="1:4" ht="17.25" x14ac:dyDescent="0.3">
      <c r="A14" s="133" t="s">
        <v>129</v>
      </c>
      <c r="B14" s="134" t="s">
        <v>130</v>
      </c>
      <c r="C14" s="135">
        <f>SUM(C15:C21)</f>
        <v>164440</v>
      </c>
    </row>
    <row r="15" spans="1:4" ht="15.75" x14ac:dyDescent="0.25">
      <c r="A15" s="70"/>
      <c r="B15" s="71" t="s">
        <v>131</v>
      </c>
      <c r="C15" s="72">
        <v>25200</v>
      </c>
    </row>
    <row r="16" spans="1:4" ht="15.75" x14ac:dyDescent="0.25">
      <c r="A16" s="130"/>
      <c r="B16" s="71" t="s">
        <v>132</v>
      </c>
      <c r="C16" s="132">
        <v>97440</v>
      </c>
    </row>
    <row r="17" spans="1:4" ht="15.75" x14ac:dyDescent="0.25">
      <c r="A17" s="130"/>
      <c r="B17" s="71" t="s">
        <v>133</v>
      </c>
      <c r="C17" s="132">
        <v>12880</v>
      </c>
    </row>
    <row r="18" spans="1:4" ht="15" customHeight="1" x14ac:dyDescent="0.25">
      <c r="A18" s="130"/>
      <c r="B18" s="71" t="s">
        <v>134</v>
      </c>
      <c r="C18" s="74">
        <v>2520</v>
      </c>
    </row>
    <row r="19" spans="1:4" ht="16.5" customHeight="1" x14ac:dyDescent="0.25">
      <c r="A19" s="130"/>
      <c r="B19" s="71" t="s">
        <v>135</v>
      </c>
      <c r="C19" s="74">
        <v>8400</v>
      </c>
    </row>
    <row r="20" spans="1:4" ht="16.5" customHeight="1" x14ac:dyDescent="0.25">
      <c r="A20" s="130"/>
      <c r="B20" s="71" t="s">
        <v>67</v>
      </c>
      <c r="C20" s="74"/>
    </row>
    <row r="21" spans="1:4" ht="16.5" customHeight="1" x14ac:dyDescent="0.25">
      <c r="A21" s="130"/>
      <c r="B21" s="71" t="s">
        <v>136</v>
      </c>
      <c r="C21" s="74">
        <v>18000</v>
      </c>
    </row>
    <row r="22" spans="1:4" ht="15.75" x14ac:dyDescent="0.25">
      <c r="A22" s="136" t="s">
        <v>137</v>
      </c>
      <c r="B22" s="136"/>
      <c r="C22" s="136"/>
      <c r="D22" s="137"/>
    </row>
    <row r="23" spans="1:4" x14ac:dyDescent="0.2">
      <c r="A23" s="138"/>
      <c r="B23" s="139"/>
      <c r="C23" s="140"/>
      <c r="D23" s="137"/>
    </row>
    <row r="24" spans="1:4" ht="15.75" x14ac:dyDescent="0.2">
      <c r="A24" s="141" t="s">
        <v>138</v>
      </c>
      <c r="B24" s="141"/>
      <c r="C24" s="141"/>
      <c r="D24" s="137"/>
    </row>
  </sheetData>
  <mergeCells count="6">
    <mergeCell ref="A1:C1"/>
    <mergeCell ref="A3:C3"/>
    <mergeCell ref="A4:C4"/>
    <mergeCell ref="A9:B9"/>
    <mergeCell ref="A22:C22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загальний</vt:lpstr>
      <vt:lpstr>субвенція</vt:lpstr>
      <vt:lpstr>спеціальний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WhiteLight</dc:creator>
  <cp:lastModifiedBy>WhiteLight</cp:lastModifiedBy>
  <dcterms:created xsi:type="dcterms:W3CDTF">2022-01-06T08:44:12Z</dcterms:created>
  <dcterms:modified xsi:type="dcterms:W3CDTF">2022-01-06T08:50:15Z</dcterms:modified>
</cp:coreProperties>
</file>